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ehar\Desktop\dossier Aigueliere\Site Pro\Documents\"/>
    </mc:Choice>
  </mc:AlternateContent>
  <bookViews>
    <workbookView showSheetTabs="0" xWindow="0" yWindow="0" windowWidth="22980" windowHeight="12900" autoFilterDateGrouping="0"/>
  </bookViews>
  <sheets>
    <sheet name="Feuil1" sheetId="1" r:id="rId1"/>
  </sheets>
  <definedNames>
    <definedName name="_xlnm.Print_Area" localSheetId="0">Feuil1!$A$1:$R$78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B50" i="1"/>
  <c r="P7" i="1"/>
  <c r="R7" i="1" s="1"/>
  <c r="X62" i="1"/>
  <c r="X34" i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Q7" i="1" l="1"/>
  <c r="G73" i="1"/>
  <c r="B64" i="1" l="1"/>
  <c r="B63" i="1"/>
  <c r="B62" i="1"/>
  <c r="B61" i="1"/>
  <c r="B60" i="1"/>
  <c r="B75" i="1" s="1"/>
  <c r="B36" i="1"/>
  <c r="B59" i="1" s="1"/>
  <c r="X33" i="1" l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P9" i="1" l="1"/>
  <c r="P11" i="1"/>
  <c r="Q11" i="1" s="1"/>
  <c r="P19" i="1"/>
  <c r="Q19" i="1" s="1"/>
  <c r="P17" i="1"/>
  <c r="R17" i="1" s="1"/>
  <c r="P15" i="1"/>
  <c r="Q15" i="1" s="1"/>
  <c r="P13" i="1"/>
  <c r="Q13" i="1" s="1"/>
  <c r="Q17" i="1" l="1"/>
  <c r="Q9" i="1"/>
  <c r="R9" i="1"/>
  <c r="R19" i="1"/>
  <c r="R15" i="1"/>
  <c r="R13" i="1"/>
  <c r="R11" i="1"/>
  <c r="D22" i="1"/>
  <c r="N16" i="1"/>
  <c r="F12" i="1"/>
  <c r="N20" i="1"/>
  <c r="L20" i="1"/>
  <c r="J20" i="1"/>
  <c r="L16" i="1"/>
  <c r="J16" i="1"/>
  <c r="N12" i="1"/>
  <c r="L12" i="1"/>
  <c r="J12" i="1"/>
  <c r="N8" i="1"/>
  <c r="L8" i="1"/>
  <c r="J8" i="1"/>
  <c r="N14" i="1"/>
  <c r="N10" i="1"/>
  <c r="L18" i="1"/>
  <c r="L14" i="1"/>
  <c r="L10" i="1"/>
  <c r="J18" i="1"/>
  <c r="J14" i="1"/>
  <c r="J10" i="1"/>
  <c r="H18" i="1"/>
  <c r="H14" i="1"/>
  <c r="H10" i="1"/>
  <c r="H20" i="1"/>
  <c r="H16" i="1"/>
  <c r="H12" i="1"/>
  <c r="H8" i="1"/>
  <c r="F20" i="1"/>
  <c r="F18" i="1"/>
  <c r="F16" i="1"/>
  <c r="F14" i="1"/>
  <c r="F10" i="1"/>
  <c r="F8" i="1"/>
  <c r="D20" i="1"/>
  <c r="D16" i="1"/>
  <c r="D12" i="1"/>
  <c r="D18" i="1"/>
  <c r="D14" i="1"/>
  <c r="D10" i="1"/>
  <c r="D8" i="1"/>
  <c r="O26" i="1" l="1"/>
  <c r="P21" i="1"/>
  <c r="R21" i="1" s="1"/>
  <c r="R24" i="1" s="1"/>
  <c r="R26" i="1" l="1"/>
  <c r="R28" i="1" s="1"/>
  <c r="G50" i="1" s="1"/>
  <c r="Q21" i="1"/>
</calcChain>
</file>

<file path=xl/sharedStrings.xml><?xml version="1.0" encoding="utf-8"?>
<sst xmlns="http://schemas.openxmlformats.org/spreadsheetml/2006/main" count="213" uniqueCount="116">
  <si>
    <t>Cuvées</t>
  </si>
  <si>
    <t>de 1 à 5 cartons</t>
  </si>
  <si>
    <t>de 6 à 10 cartons</t>
  </si>
  <si>
    <t>de 11 à 20 cartons</t>
  </si>
  <si>
    <t>de 21 à 50 cartons</t>
  </si>
  <si>
    <t>de 50 à 99 cartons</t>
  </si>
  <si>
    <t>100 cartons et +</t>
  </si>
  <si>
    <t>le carton</t>
  </si>
  <si>
    <r>
      <t xml:space="preserve">Pack "Découverte"
</t>
    </r>
    <r>
      <rPr>
        <sz val="10"/>
        <color theme="1"/>
        <rFont val="Calibri"/>
        <family val="2"/>
        <scheme val="minor"/>
      </rPr>
      <t>un carton par établissement</t>
    </r>
  </si>
  <si>
    <t>carton comprenant 6 bouteilles :</t>
  </si>
  <si>
    <t>quantités limitées</t>
  </si>
  <si>
    <r>
      <rPr>
        <b/>
        <sz val="14"/>
        <color theme="1"/>
        <rFont val="Calibri"/>
        <family val="2"/>
        <scheme val="minor"/>
      </rPr>
      <t>Sourire de Lise</t>
    </r>
    <r>
      <rPr>
        <sz val="11"/>
        <color theme="1"/>
        <rFont val="Calibri"/>
        <family val="2"/>
        <scheme val="minor"/>
      </rPr>
      <t xml:space="preserve">   2019
AOP Montpeyroux
                                 sous allocation</t>
    </r>
  </si>
  <si>
    <r>
      <rPr>
        <b/>
        <sz val="14"/>
        <color theme="1"/>
        <rFont val="Calibri"/>
        <family val="2"/>
        <scheme val="minor"/>
      </rPr>
      <t>Velours</t>
    </r>
    <r>
      <rPr>
        <sz val="11"/>
        <color theme="1"/>
        <rFont val="Calibri"/>
        <family val="2"/>
        <scheme val="minor"/>
      </rPr>
      <t xml:space="preserve">   2018
AOP Terrasses du Larzac</t>
    </r>
  </si>
  <si>
    <r>
      <rPr>
        <b/>
        <sz val="14"/>
        <color theme="1"/>
        <rFont val="Calibri"/>
        <family val="2"/>
        <scheme val="minor"/>
      </rPr>
      <t>Côte Rousse</t>
    </r>
    <r>
      <rPr>
        <sz val="11"/>
        <color theme="1"/>
        <rFont val="Calibri"/>
        <family val="2"/>
        <scheme val="minor"/>
      </rPr>
      <t xml:space="preserve">   2016/2018
AOP Montpeyroux</t>
    </r>
  </si>
  <si>
    <r>
      <rPr>
        <b/>
        <sz val="14"/>
        <color theme="1"/>
        <rFont val="Calibri"/>
        <family val="2"/>
        <scheme val="minor"/>
      </rPr>
      <t>Peyre Brune</t>
    </r>
    <r>
      <rPr>
        <sz val="11"/>
        <color theme="1"/>
        <rFont val="Calibri"/>
        <family val="2"/>
        <scheme val="minor"/>
      </rPr>
      <t xml:space="preserve">   2015/2017
IGP Saint Guilhem le Désert</t>
    </r>
  </si>
  <si>
    <r>
      <rPr>
        <b/>
        <sz val="14"/>
        <color theme="1"/>
        <rFont val="Calibri"/>
        <family val="2"/>
        <scheme val="minor"/>
      </rPr>
      <t>Pégase</t>
    </r>
    <r>
      <rPr>
        <sz val="11"/>
        <color theme="1"/>
        <rFont val="Calibri"/>
        <family val="2"/>
        <scheme val="minor"/>
      </rPr>
      <t xml:space="preserve"> 2019
IGP Saint Guilhem le Désert
                                 sous allocation</t>
    </r>
  </si>
  <si>
    <t>la bouteille</t>
  </si>
  <si>
    <r>
      <rPr>
        <b/>
        <sz val="14"/>
        <color theme="1"/>
        <rFont val="Calibri"/>
        <family val="2"/>
        <scheme val="minor"/>
      </rPr>
      <t>Sarments</t>
    </r>
    <r>
      <rPr>
        <sz val="11"/>
        <color theme="1"/>
        <rFont val="Calibri"/>
        <family val="2"/>
        <scheme val="minor"/>
      </rPr>
      <t xml:space="preserve">
IGP Saint Guilhem le Désert</t>
    </r>
  </si>
  <si>
    <r>
      <rPr>
        <b/>
        <sz val="14"/>
        <color theme="1"/>
        <rFont val="Calibri"/>
        <family val="2"/>
        <scheme val="minor"/>
      </rPr>
      <t>Côte Dorée</t>
    </r>
    <r>
      <rPr>
        <sz val="11"/>
        <color theme="1"/>
        <rFont val="Calibri"/>
        <family val="2"/>
        <scheme val="minor"/>
      </rPr>
      <t xml:space="preserve">
AOP Montpeyroux</t>
    </r>
  </si>
  <si>
    <t>Millésime</t>
  </si>
  <si>
    <t>Nombre de cartons</t>
  </si>
  <si>
    <t>Total HT</t>
  </si>
  <si>
    <t>Total cartons</t>
  </si>
  <si>
    <t>1 x Côte Rousse
1 x Peyre Brune</t>
  </si>
  <si>
    <t>1 x Velours
1 x Côte Dorée</t>
  </si>
  <si>
    <t>1 x Sarment
1 x Sourire de Lise</t>
  </si>
  <si>
    <t>TVA 20,00%</t>
  </si>
  <si>
    <t>Total TTC</t>
  </si>
  <si>
    <t>et à expédier à notre adresse :</t>
  </si>
  <si>
    <t>Domaine l'Aiguelière</t>
  </si>
  <si>
    <t>34150 Montpeyroux</t>
  </si>
  <si>
    <t>aux coordonnéees suivantes</t>
  </si>
  <si>
    <t xml:space="preserve">IBAN </t>
  </si>
  <si>
    <t>BIC</t>
  </si>
  <si>
    <t>FR76    1005    7195     1100     0201     1820     185</t>
  </si>
  <si>
    <t>Domiciliation</t>
  </si>
  <si>
    <t>CIC Gignac - 9 Boulevard de l'Esplanade - 34150 Gignac</t>
  </si>
  <si>
    <t>Nom de votre Société</t>
  </si>
  <si>
    <t>Nom du représentant légal</t>
  </si>
  <si>
    <t>Adresse de facturation</t>
  </si>
  <si>
    <t>Code Postal</t>
  </si>
  <si>
    <t>Ville</t>
  </si>
  <si>
    <t>C M C I F R P P</t>
  </si>
  <si>
    <t>Votre n° IBAN</t>
  </si>
  <si>
    <t>votre N°BIC</t>
  </si>
  <si>
    <t>DEBITEUR</t>
  </si>
  <si>
    <t>CREANCIER</t>
  </si>
  <si>
    <t>Adresse de Facturation</t>
  </si>
  <si>
    <t xml:space="preserve">Société </t>
  </si>
  <si>
    <t xml:space="preserve">Adresse </t>
  </si>
  <si>
    <t>Téléphone</t>
  </si>
  <si>
    <t xml:space="preserve">Code NAF </t>
  </si>
  <si>
    <r>
      <t xml:space="preserve">  </t>
    </r>
    <r>
      <rPr>
        <b/>
        <sz val="12"/>
        <color theme="1"/>
        <rFont val="Calibri"/>
        <family val="2"/>
        <scheme val="minor"/>
      </rPr>
      <t>par Chèque bancaire</t>
    </r>
  </si>
  <si>
    <t xml:space="preserve">        par Virement bancaire</t>
  </si>
  <si>
    <t xml:space="preserve">       par Mandat de prélèvement SEPA</t>
  </si>
  <si>
    <t>Paiement récurrent/répétitif</t>
  </si>
  <si>
    <t>Paiement ponctuel</t>
  </si>
  <si>
    <t>Montant du prélèvement</t>
  </si>
  <si>
    <t>Jour</t>
  </si>
  <si>
    <t>mois</t>
  </si>
  <si>
    <t>année</t>
  </si>
  <si>
    <t>Type de paiement</t>
  </si>
  <si>
    <t>DOMAINE L'AIGUELIERE</t>
  </si>
  <si>
    <t>Auguste COMMEYRAS</t>
  </si>
  <si>
    <t>Montpeyroux</t>
  </si>
  <si>
    <t>CMCIFRPP</t>
  </si>
  <si>
    <t>échéance à 45 jours maximum date du mandat</t>
  </si>
  <si>
    <t>Nom du représentant du débiteur</t>
  </si>
  <si>
    <t>Signature et Tampon</t>
  </si>
  <si>
    <t>Merci de compléter ce document Excel, de l'imprimer et le transmettre au Domaine</t>
  </si>
  <si>
    <t>vous devez remplir les zones "jaunes"  de ce document avant de le transmettre au Domaine</t>
  </si>
  <si>
    <t>Vos Coordonnées</t>
  </si>
  <si>
    <t>Merci d'indiquer votre moyen de paiement</t>
  </si>
  <si>
    <t>page 1</t>
  </si>
  <si>
    <t>page 2</t>
  </si>
  <si>
    <r>
      <t xml:space="preserve">Adresse de Livraison   </t>
    </r>
    <r>
      <rPr>
        <i/>
        <sz val="10"/>
        <color theme="1"/>
        <rFont val="Calibri"/>
        <family val="2"/>
        <scheme val="minor"/>
      </rPr>
      <t>(si différente)</t>
    </r>
  </si>
  <si>
    <t>FR76 1005 7195 1100 0201 1840 167</t>
  </si>
  <si>
    <t xml:space="preserve">d'un montant de </t>
  </si>
  <si>
    <r>
      <t xml:space="preserve">Référence Unique de Mandat </t>
    </r>
    <r>
      <rPr>
        <b/>
        <sz val="12"/>
        <color theme="1"/>
        <rFont val="Calibri"/>
        <family val="2"/>
        <scheme val="minor"/>
      </rPr>
      <t>RUM</t>
    </r>
  </si>
  <si>
    <t>DOMAINELAIGUELIEREPRO2020……</t>
  </si>
  <si>
    <t xml:space="preserve">Société* </t>
  </si>
  <si>
    <t>Responsable*</t>
  </si>
  <si>
    <t xml:space="preserve">Adresse* </t>
  </si>
  <si>
    <t>Code Postal*</t>
  </si>
  <si>
    <t>Ville*</t>
  </si>
  <si>
    <t>Téléphone*</t>
  </si>
  <si>
    <t>Email*</t>
  </si>
  <si>
    <t>N° de SIRET*</t>
  </si>
  <si>
    <t>N° TVA Intra communautaire*</t>
  </si>
  <si>
    <t>Votre n° IBAN*</t>
  </si>
  <si>
    <t>votre N°BIC*</t>
  </si>
  <si>
    <t>Date du prélèvement*</t>
  </si>
  <si>
    <t>Signé à*</t>
  </si>
  <si>
    <t>le*</t>
  </si>
  <si>
    <r>
      <t>Votre Société :</t>
    </r>
    <r>
      <rPr>
        <sz val="18"/>
        <color theme="1"/>
        <rFont val="Calibri"/>
        <family val="2"/>
        <scheme val="minor"/>
      </rPr>
      <t>*</t>
    </r>
  </si>
  <si>
    <t>1 Livraison offerte en France Métropolitaine (hors Corse)</t>
  </si>
  <si>
    <t>* zones de saisie obligatoire</t>
  </si>
  <si>
    <t>Caviste</t>
  </si>
  <si>
    <t>CHR</t>
  </si>
  <si>
    <t>Grossiste</t>
  </si>
  <si>
    <t>Export</t>
  </si>
  <si>
    <t>Remarques</t>
  </si>
  <si>
    <t>Merci de bien vouloir compléter vos coordonnées et choisir votre moyen de paiement sur la page suivante</t>
  </si>
  <si>
    <t>2, place du square Michel Teisserenc</t>
  </si>
  <si>
    <t xml:space="preserve">Prix € HT </t>
  </si>
  <si>
    <t>Prix Unitaire
€ HT</t>
  </si>
  <si>
    <t>Total € HT</t>
  </si>
  <si>
    <t xml:space="preserve">Total </t>
  </si>
  <si>
    <t>maxi un carton &gt;</t>
  </si>
  <si>
    <t>Cartons</t>
  </si>
  <si>
    <t>Mail : contact@aigueliere.com</t>
  </si>
  <si>
    <t>Pour toute question,</t>
  </si>
  <si>
    <t xml:space="preserve"> merci de contacter notre service commercial</t>
  </si>
  <si>
    <t>au 07.50.04.98.31</t>
  </si>
  <si>
    <t xml:space="preserve">                                              TARIFS PROFESSIONNELS en € HT
                                           Vins du DOMAINE L'AIGUELIERE
                                         Tarifs dégressifs en fonction des quantitées commandées pour chaque cuvée.
</t>
  </si>
  <si>
    <r>
      <t xml:space="preserve">libellé à l'ordre de : </t>
    </r>
    <r>
      <rPr>
        <b/>
        <sz val="12"/>
        <color theme="1"/>
        <rFont val="Calibri"/>
        <family val="2"/>
        <scheme val="minor"/>
      </rPr>
      <t>Domaine l'Aiguelière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</si>
</sst>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0"/>
      <color theme="0"/>
      <name val="Calibri"/>
      <family val="2"/>
      <scheme val="minor"/>
    </font>
    <font>
      <sz val="14"/>
      <color theme="1"/>
      <name val="Wingdings"/>
      <charset val="2"/>
    </font>
    <font>
      <b/>
      <sz val="14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i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34998626667073579"/>
      </top>
      <bottom/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/>
      <top style="thin">
        <color theme="0" tint="-0.34998626667073579"/>
      </top>
      <bottom/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3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 indent="1"/>
    </xf>
    <xf numFmtId="2" fontId="8" fillId="0" borderId="12" xfId="0" applyNumberFormat="1" applyFont="1" applyBorder="1" applyAlignment="1">
      <alignment vertical="center"/>
    </xf>
    <xf numFmtId="2" fontId="8" fillId="2" borderId="12" xfId="0" applyNumberFormat="1" applyFont="1" applyFill="1" applyBorder="1" applyAlignment="1">
      <alignment vertical="center"/>
    </xf>
    <xf numFmtId="2" fontId="5" fillId="2" borderId="10" xfId="0" applyNumberFormat="1" applyFont="1" applyFill="1" applyBorder="1" applyAlignment="1">
      <alignment horizontal="right" vertical="center" indent="1"/>
    </xf>
    <xf numFmtId="2" fontId="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2" fontId="8" fillId="2" borderId="9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horizontal="left" vertical="center" wrapText="1" indent="2"/>
    </xf>
    <xf numFmtId="0" fontId="4" fillId="2" borderId="11" xfId="0" applyFont="1" applyFill="1" applyBorder="1" applyAlignment="1">
      <alignment horizontal="left" vertical="center" wrapText="1" indent="2"/>
    </xf>
    <xf numFmtId="0" fontId="0" fillId="2" borderId="1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vertical="center"/>
    </xf>
    <xf numFmtId="0" fontId="0" fillId="2" borderId="13" xfId="0" applyFill="1" applyBorder="1"/>
    <xf numFmtId="0" fontId="0" fillId="2" borderId="14" xfId="0" applyFill="1" applyBorder="1"/>
    <xf numFmtId="0" fontId="5" fillId="0" borderId="0" xfId="0" applyFont="1"/>
    <xf numFmtId="164" fontId="3" fillId="0" borderId="11" xfId="0" applyNumberFormat="1" applyFont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Alignment="1">
      <alignment horizontal="left"/>
    </xf>
    <xf numFmtId="49" fontId="9" fillId="0" borderId="0" xfId="0" applyNumberFormat="1" applyFont="1" applyFill="1" applyBorder="1" applyAlignment="1">
      <alignment vertical="top" wrapText="1"/>
    </xf>
    <xf numFmtId="0" fontId="3" fillId="0" borderId="0" xfId="0" applyFont="1" applyBorder="1"/>
    <xf numFmtId="43" fontId="3" fillId="0" borderId="0" xfId="1" applyFont="1" applyBorder="1"/>
    <xf numFmtId="1" fontId="4" fillId="4" borderId="19" xfId="1" applyNumberFormat="1" applyFont="1" applyFill="1" applyBorder="1" applyAlignment="1" applyProtection="1">
      <alignment horizontal="center" vertical="center"/>
      <protection locked="0"/>
    </xf>
    <xf numFmtId="1" fontId="4" fillId="4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indent="1"/>
    </xf>
    <xf numFmtId="0" fontId="9" fillId="0" borderId="0" xfId="0" applyFont="1" applyBorder="1" applyAlignment="1">
      <alignment horizontal="left" indent="1"/>
    </xf>
    <xf numFmtId="0" fontId="0" fillId="0" borderId="0" xfId="0" applyProtection="1">
      <protection hidden="1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49" fontId="9" fillId="0" borderId="20" xfId="0" applyNumberFormat="1" applyFont="1" applyFill="1" applyBorder="1" applyAlignment="1">
      <alignment horizontal="right" vertical="center" wrapText="1" indent="1"/>
    </xf>
    <xf numFmtId="49" fontId="9" fillId="0" borderId="9" xfId="0" applyNumberFormat="1" applyFont="1" applyFill="1" applyBorder="1" applyAlignment="1">
      <alignment horizontal="right" vertical="center" wrapText="1" indent="1"/>
    </xf>
    <xf numFmtId="0" fontId="0" fillId="0" borderId="14" xfId="0" applyBorder="1"/>
    <xf numFmtId="49" fontId="15" fillId="6" borderId="11" xfId="0" applyNumberFormat="1" applyFont="1" applyFill="1" applyBorder="1" applyAlignment="1">
      <alignment vertical="top" wrapText="1"/>
    </xf>
    <xf numFmtId="49" fontId="9" fillId="6" borderId="13" xfId="0" applyNumberFormat="1" applyFont="1" applyFill="1" applyBorder="1" applyAlignment="1">
      <alignment vertical="top" wrapText="1"/>
    </xf>
    <xf numFmtId="49" fontId="9" fillId="6" borderId="12" xfId="0" applyNumberFormat="1" applyFont="1" applyFill="1" applyBorder="1" applyAlignment="1">
      <alignment vertical="top" wrapText="1"/>
    </xf>
    <xf numFmtId="0" fontId="0" fillId="0" borderId="20" xfId="0" applyBorder="1" applyAlignment="1">
      <alignment horizontal="left" indent="3"/>
    </xf>
    <xf numFmtId="0" fontId="0" fillId="0" borderId="21" xfId="0" applyBorder="1"/>
    <xf numFmtId="0" fontId="0" fillId="0" borderId="9" xfId="0" applyBorder="1"/>
    <xf numFmtId="0" fontId="0" fillId="0" borderId="10" xfId="0" applyBorder="1"/>
    <xf numFmtId="0" fontId="0" fillId="0" borderId="20" xfId="0" applyBorder="1" applyAlignment="1">
      <alignment horizontal="left" indent="1"/>
    </xf>
    <xf numFmtId="0" fontId="9" fillId="0" borderId="20" xfId="0" applyFont="1" applyBorder="1" applyAlignment="1">
      <alignment horizontal="right" indent="1"/>
    </xf>
    <xf numFmtId="0" fontId="9" fillId="0" borderId="20" xfId="0" applyFont="1" applyBorder="1" applyAlignment="1">
      <alignment horizontal="right" vertical="center" indent="1"/>
    </xf>
    <xf numFmtId="0" fontId="9" fillId="4" borderId="22" xfId="0" applyFont="1" applyFill="1" applyBorder="1" applyAlignment="1">
      <alignment horizontal="left" indent="1"/>
    </xf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0" borderId="0" xfId="0" applyAlignment="1">
      <alignment horizontal="right" vertical="top"/>
    </xf>
    <xf numFmtId="43" fontId="5" fillId="0" borderId="0" xfId="1" applyFont="1" applyBorder="1" applyAlignment="1">
      <alignment horizontal="right" vertical="top"/>
    </xf>
    <xf numFmtId="0" fontId="2" fillId="0" borderId="0" xfId="0" applyFont="1" applyFill="1" applyBorder="1" applyAlignment="1" applyProtection="1">
      <alignment horizontal="left" indent="1"/>
    </xf>
    <xf numFmtId="0" fontId="2" fillId="0" borderId="21" xfId="0" applyFont="1" applyFill="1" applyBorder="1" applyAlignment="1" applyProtection="1">
      <alignment horizontal="left" inden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7" fillId="0" borderId="0" xfId="0" applyFont="1" applyProtection="1">
      <protection hidden="1"/>
    </xf>
    <xf numFmtId="49" fontId="9" fillId="0" borderId="20" xfId="0" applyNumberFormat="1" applyFont="1" applyFill="1" applyBorder="1" applyAlignment="1">
      <alignment horizontal="right" vertical="center" wrapText="1" indent="1"/>
    </xf>
    <xf numFmtId="0" fontId="9" fillId="0" borderId="0" xfId="0" applyFont="1" applyBorder="1" applyAlignment="1">
      <alignment horizontal="right" indent="1"/>
    </xf>
    <xf numFmtId="164" fontId="3" fillId="0" borderId="0" xfId="1" applyNumberFormat="1" applyFont="1" applyBorder="1"/>
    <xf numFmtId="0" fontId="18" fillId="0" borderId="14" xfId="0" applyFont="1" applyFill="1" applyBorder="1" applyAlignment="1">
      <alignment vertical="top"/>
    </xf>
    <xf numFmtId="0" fontId="3" fillId="0" borderId="21" xfId="0" applyNumberFormat="1" applyFont="1" applyFill="1" applyBorder="1" applyAlignment="1" applyProtection="1">
      <alignment horizontal="left" vertical="top" wrapText="1" indent="1"/>
    </xf>
    <xf numFmtId="49" fontId="2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indent="1"/>
    </xf>
    <xf numFmtId="0" fontId="3" fillId="0" borderId="20" xfId="0" applyFont="1" applyBorder="1" applyAlignment="1">
      <alignment horizontal="left" indent="3"/>
    </xf>
    <xf numFmtId="0" fontId="3" fillId="0" borderId="9" xfId="0" applyFont="1" applyBorder="1" applyAlignment="1">
      <alignment horizontal="left" indent="3"/>
    </xf>
    <xf numFmtId="49" fontId="13" fillId="5" borderId="13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top" wrapText="1" indent="1"/>
    </xf>
    <xf numFmtId="49" fontId="9" fillId="0" borderId="20" xfId="0" applyNumberFormat="1" applyFont="1" applyFill="1" applyBorder="1" applyAlignment="1">
      <alignment horizontal="right" vertical="center" wrapText="1" indent="2"/>
    </xf>
    <xf numFmtId="49" fontId="9" fillId="0" borderId="0" xfId="0" applyNumberFormat="1" applyFont="1" applyFill="1" applyBorder="1" applyAlignment="1">
      <alignment horizontal="right" vertical="center" wrapText="1" indent="2"/>
    </xf>
    <xf numFmtId="0" fontId="0" fillId="0" borderId="0" xfId="0" applyBorder="1" applyAlignment="1">
      <alignment horizontal="right" vertical="center" indent="2"/>
    </xf>
    <xf numFmtId="49" fontId="9" fillId="0" borderId="14" xfId="0" applyNumberFormat="1" applyFont="1" applyFill="1" applyBorder="1" applyAlignment="1">
      <alignment horizontal="right" vertical="center" wrapText="1" indent="1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21" xfId="0" applyFont="1" applyFill="1" applyBorder="1" applyAlignment="1" applyProtection="1">
      <alignment horizontal="left" vertical="center"/>
      <protection locked="0"/>
    </xf>
    <xf numFmtId="49" fontId="9" fillId="0" borderId="2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 applyProtection="1">
      <alignment horizontal="left" indent="1"/>
    </xf>
    <xf numFmtId="0" fontId="2" fillId="4" borderId="0" xfId="0" applyFont="1" applyFill="1" applyBorder="1" applyAlignment="1" applyProtection="1">
      <alignment horizontal="left" inden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0" fontId="3" fillId="4" borderId="30" xfId="0" applyFont="1" applyFill="1" applyBorder="1" applyAlignment="1" applyProtection="1">
      <alignment horizontal="center" vertical="top"/>
      <protection locked="0"/>
    </xf>
    <xf numFmtId="0" fontId="3" fillId="4" borderId="31" xfId="0" applyFont="1" applyFill="1" applyBorder="1" applyAlignment="1" applyProtection="1">
      <alignment horizontal="center" vertical="top"/>
      <protection locked="0"/>
    </xf>
    <xf numFmtId="0" fontId="3" fillId="4" borderId="32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horizontal="left" indent="1"/>
    </xf>
    <xf numFmtId="0" fontId="2" fillId="0" borderId="0" xfId="0" applyNumberFormat="1" applyFont="1" applyFill="1" applyBorder="1" applyAlignment="1" applyProtection="1">
      <alignment horizontal="left" indent="1"/>
    </xf>
    <xf numFmtId="0" fontId="2" fillId="0" borderId="21" xfId="0" applyFont="1" applyFill="1" applyBorder="1" applyAlignment="1" applyProtection="1">
      <alignment horizontal="left" indent="1"/>
    </xf>
    <xf numFmtId="49" fontId="9" fillId="0" borderId="20" xfId="0" applyNumberFormat="1" applyFont="1" applyFill="1" applyBorder="1" applyAlignment="1">
      <alignment horizontal="right" vertical="center" wrapText="1" indent="1"/>
    </xf>
    <xf numFmtId="49" fontId="9" fillId="0" borderId="0" xfId="0" applyNumberFormat="1" applyFont="1" applyFill="1" applyBorder="1" applyAlignment="1">
      <alignment horizontal="right" vertical="center" wrapText="1" inden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left" vertical="top" wrapText="1"/>
    </xf>
    <xf numFmtId="2" fontId="5" fillId="2" borderId="14" xfId="0" applyNumberFormat="1" applyFont="1" applyFill="1" applyBorder="1" applyAlignment="1">
      <alignment horizontal="left" vertical="top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1" fontId="4" fillId="4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9" fontId="2" fillId="4" borderId="0" xfId="0" applyNumberFormat="1" applyFont="1" applyFill="1" applyBorder="1" applyAlignment="1" applyProtection="1">
      <alignment horizontal="left" vertical="top" wrapText="1" indent="1"/>
      <protection locked="0"/>
    </xf>
    <xf numFmtId="49" fontId="2" fillId="4" borderId="21" xfId="0" applyNumberFormat="1" applyFont="1" applyFill="1" applyBorder="1" applyAlignment="1" applyProtection="1">
      <alignment horizontal="left" vertical="top" wrapText="1" indent="1"/>
      <protection locked="0"/>
    </xf>
    <xf numFmtId="0" fontId="2" fillId="4" borderId="21" xfId="0" applyFont="1" applyFill="1" applyBorder="1" applyAlignment="1" applyProtection="1">
      <alignment horizontal="left" indent="1"/>
      <protection locked="0"/>
    </xf>
    <xf numFmtId="43" fontId="3" fillId="2" borderId="1" xfId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2" fillId="4" borderId="0" xfId="0" applyFont="1" applyFill="1" applyAlignment="1" applyProtection="1">
      <alignment horizontal="left" indent="1"/>
      <protection locked="0"/>
    </xf>
    <xf numFmtId="49" fontId="2" fillId="4" borderId="0" xfId="0" applyNumberFormat="1" applyFont="1" applyFill="1" applyAlignment="1" applyProtection="1">
      <alignment horizontal="left" indent="1"/>
      <protection locked="0"/>
    </xf>
    <xf numFmtId="14" fontId="0" fillId="4" borderId="0" xfId="0" applyNumberFormat="1" applyFill="1" applyAlignment="1" applyProtection="1">
      <alignment horizontal="center"/>
      <protection locked="0"/>
    </xf>
    <xf numFmtId="49" fontId="20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top" wrapText="1"/>
    </xf>
    <xf numFmtId="164" fontId="2" fillId="0" borderId="0" xfId="2" applyNumberFormat="1" applyFont="1" applyBorder="1" applyAlignment="1">
      <alignment horizontal="center"/>
    </xf>
    <xf numFmtId="0" fontId="9" fillId="0" borderId="20" xfId="0" applyFont="1" applyBorder="1" applyAlignment="1">
      <alignment horizontal="right" indent="1"/>
    </xf>
    <xf numFmtId="0" fontId="9" fillId="0" borderId="0" xfId="0" applyFont="1" applyBorder="1" applyAlignment="1">
      <alignment horizontal="right" indent="1"/>
    </xf>
    <xf numFmtId="164" fontId="2" fillId="0" borderId="0" xfId="0" applyNumberFormat="1" applyFont="1" applyBorder="1" applyAlignment="1">
      <alignment horizontal="left" vertical="center" indent="2"/>
    </xf>
    <xf numFmtId="0" fontId="0" fillId="0" borderId="0" xfId="0" applyBorder="1" applyAlignment="1">
      <alignment horizontal="right"/>
    </xf>
    <xf numFmtId="49" fontId="4" fillId="5" borderId="13" xfId="0" applyNumberFormat="1" applyFont="1" applyFill="1" applyBorder="1" applyAlignment="1">
      <alignment horizontal="left" vertical="center" wrapText="1"/>
    </xf>
    <xf numFmtId="49" fontId="13" fillId="5" borderId="13" xfId="0" applyNumberFormat="1" applyFont="1" applyFill="1" applyBorder="1" applyAlignment="1">
      <alignment horizontal="left" vertical="center" wrapText="1"/>
    </xf>
    <xf numFmtId="49" fontId="13" fillId="5" borderId="1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2"/>
    </xf>
    <xf numFmtId="0" fontId="0" fillId="0" borderId="2" xfId="0" applyBorder="1" applyAlignment="1">
      <alignment horizontal="left" vertical="center" wrapText="1" indent="2"/>
    </xf>
    <xf numFmtId="0" fontId="0" fillId="2" borderId="1" xfId="0" applyFill="1" applyBorder="1" applyAlignment="1">
      <alignment horizontal="left" vertical="center" wrapText="1" indent="2"/>
    </xf>
    <xf numFmtId="0" fontId="0" fillId="2" borderId="2" xfId="0" applyFill="1" applyBorder="1" applyAlignment="1">
      <alignment horizontal="left" vertical="center" wrapText="1" indent="2"/>
    </xf>
    <xf numFmtId="0" fontId="4" fillId="2" borderId="1" xfId="0" applyFont="1" applyFill="1" applyBorder="1" applyAlignment="1">
      <alignment horizontal="left" vertical="center" wrapText="1" indent="2"/>
    </xf>
    <xf numFmtId="49" fontId="5" fillId="2" borderId="14" xfId="0" quotePrefix="1" applyNumberFormat="1" applyFont="1" applyFill="1" applyBorder="1" applyAlignment="1">
      <alignment horizontal="left" vertical="top" wrapText="1"/>
    </xf>
    <xf numFmtId="49" fontId="5" fillId="2" borderId="14" xfId="0" applyNumberFormat="1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 wrapText="1" indent="1"/>
    </xf>
    <xf numFmtId="0" fontId="3" fillId="0" borderId="21" xfId="0" applyNumberFormat="1" applyFont="1" applyFill="1" applyBorder="1" applyAlignment="1" applyProtection="1">
      <alignment horizontal="left" vertical="top" wrapText="1" indent="1"/>
    </xf>
    <xf numFmtId="0" fontId="3" fillId="2" borderId="33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49" fontId="5" fillId="5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21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top"/>
      <protection locked="0"/>
    </xf>
    <xf numFmtId="0" fontId="2" fillId="4" borderId="21" xfId="0" applyFont="1" applyFill="1" applyBorder="1" applyAlignment="1" applyProtection="1">
      <alignment horizontal="left" vertical="top"/>
      <protection locked="0"/>
    </xf>
    <xf numFmtId="0" fontId="2" fillId="4" borderId="14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164" fontId="2" fillId="0" borderId="21" xfId="2" applyNumberFormat="1" applyFont="1" applyBorder="1" applyAlignment="1">
      <alignment horizontal="center"/>
    </xf>
    <xf numFmtId="49" fontId="2" fillId="4" borderId="14" xfId="0" applyNumberFormat="1" applyFont="1" applyFill="1" applyBorder="1" applyAlignment="1" applyProtection="1">
      <alignment horizontal="left" vertical="top" wrapText="1" indent="1"/>
      <protection locked="0"/>
    </xf>
    <xf numFmtId="49" fontId="2" fillId="4" borderId="10" xfId="0" applyNumberFormat="1" applyFont="1" applyFill="1" applyBorder="1" applyAlignment="1" applyProtection="1">
      <alignment horizontal="left" vertical="top" wrapText="1" indent="1"/>
      <protection locked="0"/>
    </xf>
    <xf numFmtId="49" fontId="3" fillId="7" borderId="11" xfId="0" applyNumberFormat="1" applyFont="1" applyFill="1" applyBorder="1" applyAlignment="1">
      <alignment horizontal="left" vertical="center" wrapText="1"/>
    </xf>
    <xf numFmtId="49" fontId="12" fillId="7" borderId="13" xfId="0" applyNumberFormat="1" applyFont="1" applyFill="1" applyBorder="1" applyAlignment="1">
      <alignment horizontal="left" vertical="center" wrapText="1"/>
    </xf>
    <xf numFmtId="49" fontId="12" fillId="7" borderId="12" xfId="0" applyNumberFormat="1" applyFont="1" applyFill="1" applyBorder="1" applyAlignment="1">
      <alignment horizontal="left" vertical="center" wrapText="1"/>
    </xf>
    <xf numFmtId="0" fontId="0" fillId="0" borderId="0" xfId="0" applyProtection="1"/>
    <xf numFmtId="0" fontId="22" fillId="0" borderId="0" xfId="0" applyFont="1" applyProtection="1"/>
    <xf numFmtId="0" fontId="23" fillId="0" borderId="0" xfId="0" applyFont="1" applyProtection="1"/>
    <xf numFmtId="0" fontId="23" fillId="0" borderId="0" xfId="0" applyFont="1" applyProtection="1">
      <protection hidden="1"/>
    </xf>
    <xf numFmtId="0" fontId="22" fillId="0" borderId="0" xfId="0" applyFont="1"/>
    <xf numFmtId="43" fontId="3" fillId="2" borderId="1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right"/>
    </xf>
    <xf numFmtId="43" fontId="3" fillId="2" borderId="24" xfId="1" applyFont="1" applyFill="1" applyBorder="1"/>
    <xf numFmtId="0" fontId="0" fillId="2" borderId="25" xfId="0" applyFill="1" applyBorder="1" applyAlignment="1">
      <alignment horizontal="right"/>
    </xf>
    <xf numFmtId="0" fontId="5" fillId="2" borderId="26" xfId="0" applyFont="1" applyFill="1" applyBorder="1"/>
    <xf numFmtId="43" fontId="3" fillId="2" borderId="26" xfId="1" applyFont="1" applyFill="1" applyBorder="1"/>
    <xf numFmtId="0" fontId="0" fillId="2" borderId="27" xfId="0" applyFill="1" applyBorder="1" applyAlignment="1">
      <alignment horizontal="right"/>
    </xf>
    <xf numFmtId="164" fontId="3" fillId="2" borderId="29" xfId="1" applyNumberFormat="1" applyFont="1" applyFill="1" applyBorder="1"/>
    <xf numFmtId="0" fontId="5" fillId="0" borderId="26" xfId="0" applyFont="1" applyBorder="1"/>
    <xf numFmtId="0" fontId="0" fillId="0" borderId="26" xfId="0" applyBorder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14" fillId="8" borderId="11" xfId="0" applyNumberFormat="1" applyFont="1" applyFill="1" applyBorder="1" applyAlignment="1">
      <alignment horizontal="left" vertical="top" wrapText="1" indent="1"/>
    </xf>
    <xf numFmtId="49" fontId="9" fillId="8" borderId="13" xfId="0" applyNumberFormat="1" applyFont="1" applyFill="1" applyBorder="1" applyAlignment="1">
      <alignment vertical="top" wrapText="1"/>
    </xf>
    <xf numFmtId="0" fontId="0" fillId="8" borderId="13" xfId="0" applyFill="1" applyBorder="1" applyAlignment="1">
      <alignment horizontal="left"/>
    </xf>
    <xf numFmtId="0" fontId="0" fillId="8" borderId="13" xfId="0" applyFill="1" applyBorder="1"/>
    <xf numFmtId="0" fontId="0" fillId="8" borderId="12" xfId="0" applyFill="1" applyBorder="1"/>
    <xf numFmtId="49" fontId="14" fillId="8" borderId="11" xfId="0" applyNumberFormat="1" applyFont="1" applyFill="1" applyBorder="1" applyAlignment="1">
      <alignment horizontal="left" vertical="center" wrapText="1" indent="1"/>
    </xf>
    <xf numFmtId="49" fontId="14" fillId="8" borderId="13" xfId="0" applyNumberFormat="1" applyFont="1" applyFill="1" applyBorder="1" applyAlignment="1">
      <alignment horizontal="left" vertical="center" wrapText="1" indent="1"/>
    </xf>
    <xf numFmtId="49" fontId="14" fillId="8" borderId="12" xfId="0" applyNumberFormat="1" applyFont="1" applyFill="1" applyBorder="1" applyAlignment="1">
      <alignment horizontal="left" vertical="center" wrapText="1" indent="1"/>
    </xf>
    <xf numFmtId="0" fontId="0" fillId="2" borderId="13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3" fillId="0" borderId="0" xfId="0" applyFont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Drop" dropLines="15" dropStyle="combo" dx="16" fmlaRange="$W$31:$W$42" sel="9" val="0"/>
</file>

<file path=xl/ctrlProps/ctrlProp4.xml><?xml version="1.0" encoding="utf-8"?>
<formControlPr xmlns="http://schemas.microsoft.com/office/spreadsheetml/2009/9/main" objectType="Drop" dropLines="3" dropStyle="combo" dx="16" fmlaRange="$Y$32:$Y$34" sel="1" val="0"/>
</file>

<file path=xl/ctrlProps/ctrlProp5.xml><?xml version="1.0" encoding="utf-8"?>
<formControlPr xmlns="http://schemas.microsoft.com/office/spreadsheetml/2009/9/main" objectType="Drop" dropLines="15" dropStyle="combo" dx="16" fmlaRange="$X$32:$X$62" sel="25" val="0"/>
</file>

<file path=xl/ctrlProps/ctrlProp6.xml><?xml version="1.0" encoding="utf-8"?>
<formControlPr xmlns="http://schemas.microsoft.com/office/spreadsheetml/2009/9/main" objectType="Radio" firstButton="1" fmlaLink="U52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0</xdr:rowOff>
    </xdr:from>
    <xdr:to>
      <xdr:col>2</xdr:col>
      <xdr:colOff>647793</xdr:colOff>
      <xdr:row>0</xdr:row>
      <xdr:rowOff>793750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0"/>
          <a:ext cx="3210018" cy="793750"/>
        </a:xfrm>
        <a:prstGeom prst="rect">
          <a:avLst/>
        </a:prstGeom>
      </xdr:spPr>
    </xdr:pic>
    <xdr:clientData/>
  </xdr:twoCellAnchor>
  <xdr:oneCellAnchor>
    <xdr:from>
      <xdr:col>12</xdr:col>
      <xdr:colOff>713555</xdr:colOff>
      <xdr:row>0</xdr:row>
      <xdr:rowOff>1059948</xdr:rowOff>
    </xdr:from>
    <xdr:ext cx="3335401" cy="593304"/>
    <xdr:sp macro="" textlink="">
      <xdr:nvSpPr>
        <xdr:cNvPr id="3" name="Rectangle 2"/>
        <xdr:cNvSpPr/>
      </xdr:nvSpPr>
      <xdr:spPr>
        <a:xfrm>
          <a:off x="10190930" y="1059948"/>
          <a:ext cx="333540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32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Livraison Offerte </a:t>
          </a:r>
          <a:r>
            <a:rPr lang="fr-FR" sz="2000" b="0" i="0" cap="none" spc="0" baseline="6600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1</a:t>
          </a:r>
          <a:endParaRPr lang="fr-FR" sz="3200" b="0" i="0" cap="none" spc="0" baseline="6600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13</xdr:col>
      <xdr:colOff>524232</xdr:colOff>
      <xdr:row>0</xdr:row>
      <xdr:rowOff>116973</xdr:rowOff>
    </xdr:from>
    <xdr:ext cx="1228368" cy="264560"/>
    <xdr:sp macro="" textlink="">
      <xdr:nvSpPr>
        <xdr:cNvPr id="4" name="Rectangle 3"/>
        <xdr:cNvSpPr/>
      </xdr:nvSpPr>
      <xdr:spPr>
        <a:xfrm>
          <a:off x="12754332" y="116973"/>
          <a:ext cx="1228368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Tarifs</a:t>
          </a:r>
          <a:r>
            <a:rPr lang="fr-F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Juin 2020</a:t>
          </a:r>
          <a:endParaRPr lang="fr-F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0</xdr:col>
      <xdr:colOff>1019175</xdr:colOff>
      <xdr:row>0</xdr:row>
      <xdr:rowOff>647698</xdr:rowOff>
    </xdr:from>
    <xdr:to>
      <xdr:col>2</xdr:col>
      <xdr:colOff>628650</xdr:colOff>
      <xdr:row>1</xdr:row>
      <xdr:rowOff>219075</xdr:rowOff>
    </xdr:to>
    <xdr:sp macro="" textlink="">
      <xdr:nvSpPr>
        <xdr:cNvPr id="5" name="ZoneTexte 4"/>
        <xdr:cNvSpPr txBox="1"/>
      </xdr:nvSpPr>
      <xdr:spPr>
        <a:xfrm>
          <a:off x="1019175" y="647698"/>
          <a:ext cx="2276475" cy="1228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>
            <a:spcAft>
              <a:spcPts val="0"/>
            </a:spcAft>
          </a:pPr>
          <a:r>
            <a:rPr lang="fr-FR" sz="1600" b="0" i="0" u="none" strike="noStrike" baseline="3000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2, place du squareTeisserenc</a:t>
          </a:r>
        </a:p>
        <a:p>
          <a:pPr rtl="0">
            <a:spcAft>
              <a:spcPts val="0"/>
            </a:spcAft>
          </a:pPr>
          <a:r>
            <a:rPr lang="fr-FR" sz="1600" b="0" i="0" u="none" strike="noStrike" baseline="3000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34150 Montpeyroux</a:t>
          </a:r>
        </a:p>
        <a:p>
          <a:pPr rtl="0">
            <a:spcAft>
              <a:spcPts val="0"/>
            </a:spcAft>
          </a:pPr>
          <a:r>
            <a:rPr lang="fr-FR" sz="1600" b="0" i="0" u="none" strike="noStrike" baseline="3000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Tél : </a:t>
          </a:r>
          <a:r>
            <a:rPr lang="fr-FR" sz="1800" b="1" i="0" u="none" strike="noStrike" baseline="3000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07.50.04.98.31</a:t>
          </a:r>
          <a:br>
            <a:rPr lang="fr-FR" sz="1800" b="1" i="0" u="none" strike="noStrike" baseline="3000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</a:br>
          <a:r>
            <a:rPr lang="fr-FR" sz="1800" b="0" i="0" u="none" strike="noStrike" baseline="3000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</a:t>
          </a:r>
          <a:r>
            <a:rPr lang="fr-FR" sz="1600" b="0" i="0" u="none" strike="noStrike" baseline="3000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ail : </a:t>
          </a:r>
          <a:r>
            <a:rPr lang="fr-FR" sz="1800" b="1" i="0" u="none" strike="noStrike" baseline="3000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contact@aigueliere.com</a:t>
          </a:r>
          <a:endParaRPr lang="fr-FR" sz="16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12</xdr:col>
      <xdr:colOff>104775</xdr:colOff>
      <xdr:row>22</xdr:row>
      <xdr:rowOff>73290</xdr:rowOff>
    </xdr:from>
    <xdr:to>
      <xdr:col>13</xdr:col>
      <xdr:colOff>428625</xdr:colOff>
      <xdr:row>27</xdr:row>
      <xdr:rowOff>129450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2150" y="7607565"/>
          <a:ext cx="1104900" cy="1056285"/>
        </a:xfrm>
        <a:prstGeom prst="rect">
          <a:avLst/>
        </a:prstGeom>
      </xdr:spPr>
    </xdr:pic>
    <xdr:clientData/>
  </xdr:twoCellAnchor>
  <xdr:oneCellAnchor>
    <xdr:from>
      <xdr:col>14</xdr:col>
      <xdr:colOff>189016</xdr:colOff>
      <xdr:row>0</xdr:row>
      <xdr:rowOff>478922</xdr:rowOff>
    </xdr:from>
    <xdr:ext cx="2725633" cy="530658"/>
    <xdr:sp macro="" textlink="">
      <xdr:nvSpPr>
        <xdr:cNvPr id="7" name="Rectangle 6"/>
        <xdr:cNvSpPr/>
      </xdr:nvSpPr>
      <xdr:spPr>
        <a:xfrm>
          <a:off x="11028466" y="478922"/>
          <a:ext cx="2725633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Notre</a:t>
          </a:r>
          <a:r>
            <a:rPr lang="fr-FR" sz="1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site vitrine : </a:t>
          </a:r>
        </a:p>
        <a:p>
          <a:pPr algn="ctr"/>
          <a:r>
            <a:rPr lang="fr-FR" sz="1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www.aiguelière.com</a:t>
          </a:r>
          <a:endParaRPr lang="fr-FR" sz="1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66</xdr:row>
          <xdr:rowOff>180975</xdr:rowOff>
        </xdr:from>
        <xdr:to>
          <xdr:col>1</xdr:col>
          <xdr:colOff>657225</xdr:colOff>
          <xdr:row>68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66</xdr:row>
          <xdr:rowOff>161925</xdr:rowOff>
        </xdr:from>
        <xdr:to>
          <xdr:col>6</xdr:col>
          <xdr:colOff>133350</xdr:colOff>
          <xdr:row>68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69</xdr:row>
          <xdr:rowOff>0</xdr:rowOff>
        </xdr:from>
        <xdr:to>
          <xdr:col>4</xdr:col>
          <xdr:colOff>638175</xdr:colOff>
          <xdr:row>70</xdr:row>
          <xdr:rowOff>9525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69</xdr:row>
          <xdr:rowOff>0</xdr:rowOff>
        </xdr:from>
        <xdr:to>
          <xdr:col>7</xdr:col>
          <xdr:colOff>0</xdr:colOff>
          <xdr:row>70</xdr:row>
          <xdr:rowOff>9525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69</xdr:row>
          <xdr:rowOff>0</xdr:rowOff>
        </xdr:from>
        <xdr:to>
          <xdr:col>2</xdr:col>
          <xdr:colOff>628650</xdr:colOff>
          <xdr:row>70</xdr:row>
          <xdr:rowOff>19050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0</xdr:col>
      <xdr:colOff>190500</xdr:colOff>
      <xdr:row>29</xdr:row>
      <xdr:rowOff>19050</xdr:rowOff>
    </xdr:from>
    <xdr:to>
      <xdr:col>2</xdr:col>
      <xdr:colOff>619218</xdr:colOff>
      <xdr:row>32</xdr:row>
      <xdr:rowOff>212725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210675"/>
          <a:ext cx="3210018" cy="7937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48</xdr:row>
          <xdr:rowOff>0</xdr:rowOff>
        </xdr:from>
        <xdr:to>
          <xdr:col>0</xdr:col>
          <xdr:colOff>1495425</xdr:colOff>
          <xdr:row>48</xdr:row>
          <xdr:rowOff>219075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47</xdr:row>
          <xdr:rowOff>171450</xdr:rowOff>
        </xdr:from>
        <xdr:to>
          <xdr:col>5</xdr:col>
          <xdr:colOff>561975</xdr:colOff>
          <xdr:row>49</xdr:row>
          <xdr:rowOff>28575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55</xdr:row>
          <xdr:rowOff>161925</xdr:rowOff>
        </xdr:from>
        <xdr:to>
          <xdr:col>0</xdr:col>
          <xdr:colOff>1114425</xdr:colOff>
          <xdr:row>57</xdr:row>
          <xdr:rowOff>28575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600074</xdr:colOff>
          <xdr:row>35</xdr:row>
          <xdr:rowOff>219075</xdr:rowOff>
        </xdr:from>
        <xdr:to>
          <xdr:col>8</xdr:col>
          <xdr:colOff>447675</xdr:colOff>
          <xdr:row>36</xdr:row>
          <xdr:rowOff>219075</xdr:rowOff>
        </xdr:to>
        <xdr:grpSp>
          <xdr:nvGrpSpPr>
            <xdr:cNvPr id="8" name="Groupe 7"/>
            <xdr:cNvGrpSpPr/>
          </xdr:nvGrpSpPr>
          <xdr:grpSpPr>
            <a:xfrm>
              <a:off x="2714624" y="10706100"/>
              <a:ext cx="4600576" cy="228600"/>
              <a:chOff x="2714624" y="10687050"/>
              <a:chExt cx="4600576" cy="228600"/>
            </a:xfrm>
          </xdr:grpSpPr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 bwMode="auto">
              <a:xfrm>
                <a:off x="2714624" y="10696575"/>
                <a:ext cx="6000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>
                <a:off x="3981450" y="10687050"/>
                <a:ext cx="5048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 bwMode="auto">
              <a:xfrm>
                <a:off x="5572125" y="1068705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 bwMode="auto">
              <a:xfrm>
                <a:off x="6934200" y="10696575"/>
                <a:ext cx="3810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12</xdr:col>
      <xdr:colOff>571500</xdr:colOff>
      <xdr:row>46</xdr:row>
      <xdr:rowOff>152400</xdr:rowOff>
    </xdr:from>
    <xdr:to>
      <xdr:col>14</xdr:col>
      <xdr:colOff>857250</xdr:colOff>
      <xdr:row>54</xdr:row>
      <xdr:rowOff>133350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3175" y="13125450"/>
          <a:ext cx="1647825" cy="16478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914401</xdr:rowOff>
    </xdr:from>
    <xdr:to>
      <xdr:col>0</xdr:col>
      <xdr:colOff>1098832</xdr:colOff>
      <xdr:row>1</xdr:row>
      <xdr:rowOff>190501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1925" y="914401"/>
          <a:ext cx="936907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outlinePr showOutlineSymbols="0"/>
    <pageSetUpPr fitToPage="1"/>
  </sheetPr>
  <dimension ref="A1:AB78"/>
  <sheetViews>
    <sheetView showGridLines="0" showRowColHeaders="0" showZeros="0" tabSelected="1" showOutlineSymbols="0" topLeftCell="A22" zoomScaleNormal="100" workbookViewId="0">
      <selection activeCell="A51" sqref="A51"/>
    </sheetView>
  </sheetViews>
  <sheetFormatPr baseColWidth="10" defaultRowHeight="15" x14ac:dyDescent="0.25"/>
  <cols>
    <col min="1" max="1" width="31.7109375" customWidth="1"/>
    <col min="2" max="2" width="10" customWidth="1"/>
    <col min="3" max="3" width="11.7109375" customWidth="1"/>
    <col min="4" max="4" width="8.7109375" customWidth="1"/>
    <col min="5" max="5" width="11.7109375" customWidth="1"/>
    <col min="6" max="6" width="8.7109375" customWidth="1"/>
    <col min="7" max="7" width="11.7109375" customWidth="1"/>
    <col min="8" max="8" width="8.7109375" customWidth="1"/>
    <col min="9" max="9" width="11.7109375" customWidth="1"/>
    <col min="10" max="10" width="8.7109375" customWidth="1"/>
    <col min="11" max="11" width="11.7109375" customWidth="1"/>
    <col min="12" max="12" width="8.7109375" customWidth="1"/>
    <col min="13" max="13" width="11.7109375" customWidth="1"/>
    <col min="14" max="14" width="8.7109375" customWidth="1"/>
    <col min="15" max="15" width="13.42578125" customWidth="1"/>
    <col min="16" max="16" width="11.140625" customWidth="1"/>
    <col min="17" max="17" width="14.7109375" customWidth="1"/>
    <col min="18" max="18" width="15.28515625" customWidth="1"/>
  </cols>
  <sheetData>
    <row r="1" spans="1:28" ht="130.5" customHeight="1" x14ac:dyDescent="0.25">
      <c r="A1" s="129" t="s">
        <v>114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59" t="s">
        <v>73</v>
      </c>
    </row>
    <row r="2" spans="1:28" ht="19.5" customHeight="1" x14ac:dyDescent="0.25">
      <c r="A2" s="63"/>
      <c r="B2" s="63"/>
      <c r="C2" s="64"/>
      <c r="D2" s="64" t="s">
        <v>94</v>
      </c>
      <c r="E2" s="64"/>
      <c r="F2" s="89"/>
      <c r="G2" s="90"/>
      <c r="H2" s="90"/>
      <c r="I2" s="90"/>
      <c r="J2" s="90"/>
      <c r="K2" s="90"/>
      <c r="L2" s="90"/>
      <c r="M2" s="91"/>
      <c r="N2" s="64"/>
      <c r="O2" s="64"/>
      <c r="P2" s="64"/>
      <c r="Q2" s="59"/>
    </row>
    <row r="3" spans="1:28" x14ac:dyDescent="0.25">
      <c r="F3" s="69" t="s">
        <v>70</v>
      </c>
      <c r="G3" s="69"/>
      <c r="H3" s="69"/>
      <c r="I3" s="69"/>
      <c r="J3" s="69"/>
      <c r="K3" s="69"/>
      <c r="L3" s="69"/>
      <c r="M3" s="69"/>
    </row>
    <row r="4" spans="1:28" ht="20.100000000000001" customHeight="1" x14ac:dyDescent="0.25">
      <c r="A4" s="135" t="s">
        <v>0</v>
      </c>
      <c r="B4" s="99" t="s">
        <v>19</v>
      </c>
      <c r="C4" s="131" t="s">
        <v>104</v>
      </c>
      <c r="D4" s="132"/>
      <c r="E4" s="131" t="s">
        <v>104</v>
      </c>
      <c r="F4" s="132"/>
      <c r="G4" s="131" t="s">
        <v>104</v>
      </c>
      <c r="H4" s="132"/>
      <c r="I4" s="131" t="s">
        <v>104</v>
      </c>
      <c r="J4" s="132"/>
      <c r="K4" s="131" t="s">
        <v>104</v>
      </c>
      <c r="L4" s="132"/>
      <c r="M4" s="131" t="s">
        <v>104</v>
      </c>
      <c r="N4" s="132"/>
      <c r="O4" s="141" t="s">
        <v>20</v>
      </c>
      <c r="P4" s="143" t="s">
        <v>22</v>
      </c>
      <c r="Q4" s="143" t="s">
        <v>105</v>
      </c>
      <c r="R4" s="138" t="s">
        <v>106</v>
      </c>
    </row>
    <row r="5" spans="1:28" ht="25.5" customHeight="1" x14ac:dyDescent="0.25">
      <c r="A5" s="135"/>
      <c r="B5" s="100"/>
      <c r="C5" s="101" t="s">
        <v>1</v>
      </c>
      <c r="D5" s="102"/>
      <c r="E5" s="101" t="s">
        <v>2</v>
      </c>
      <c r="F5" s="102"/>
      <c r="G5" s="101" t="s">
        <v>3</v>
      </c>
      <c r="H5" s="102"/>
      <c r="I5" s="101" t="s">
        <v>4</v>
      </c>
      <c r="J5" s="102"/>
      <c r="K5" s="101" t="s">
        <v>5</v>
      </c>
      <c r="L5" s="102"/>
      <c r="M5" s="101" t="s">
        <v>6</v>
      </c>
      <c r="N5" s="102"/>
      <c r="O5" s="142"/>
      <c r="P5" s="143"/>
      <c r="Q5" s="143"/>
      <c r="R5" s="138"/>
    </row>
    <row r="6" spans="1:28" ht="6" customHeight="1" x14ac:dyDescent="0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8" ht="24.95" customHeight="1" x14ac:dyDescent="0.25">
      <c r="A7" s="146" t="s">
        <v>17</v>
      </c>
      <c r="B7" s="17">
        <v>2017</v>
      </c>
      <c r="C7" s="23">
        <v>42</v>
      </c>
      <c r="D7" s="5" t="s">
        <v>7</v>
      </c>
      <c r="E7" s="23">
        <v>38.520000000000003</v>
      </c>
      <c r="F7" s="5" t="s">
        <v>7</v>
      </c>
      <c r="G7" s="23">
        <v>34.200000000000003</v>
      </c>
      <c r="H7" s="5" t="s">
        <v>7</v>
      </c>
      <c r="I7" s="23">
        <v>32.82</v>
      </c>
      <c r="J7" s="5" t="s">
        <v>7</v>
      </c>
      <c r="K7" s="23">
        <v>32.159999999999997</v>
      </c>
      <c r="L7" s="5" t="s">
        <v>7</v>
      </c>
      <c r="M7" s="23">
        <v>31.44</v>
      </c>
      <c r="N7" s="5" t="s">
        <v>7</v>
      </c>
      <c r="O7" s="31"/>
      <c r="P7" s="139">
        <f>O7+O8</f>
        <v>0</v>
      </c>
      <c r="Q7" s="133">
        <f>IF($P7&lt;6,$C7,IF($P7&lt;11,$E7,IF($P7&lt;21,$G7,IF($P7&lt;50,$I7,IF($P7&lt;100,$K7,$M7)))))</f>
        <v>42</v>
      </c>
      <c r="R7" s="133">
        <f>IF($P7&lt;6,$C7*$P7,IF($P7&lt;11,$E7*$P7,IF($P7&lt;21,$G7*$P7,IF($P7&lt;50,$I7*$P7,IF($P7&lt;100,$K7*$P7,$M7*$P7)))))</f>
        <v>0</v>
      </c>
      <c r="S7" s="11"/>
    </row>
    <row r="8" spans="1:28" ht="24.95" customHeight="1" x14ac:dyDescent="0.25">
      <c r="A8" s="147"/>
      <c r="B8" s="18">
        <v>2019</v>
      </c>
      <c r="C8" s="3" t="s">
        <v>16</v>
      </c>
      <c r="D8" s="4">
        <f>C7/6</f>
        <v>7</v>
      </c>
      <c r="E8" s="3" t="s">
        <v>16</v>
      </c>
      <c r="F8" s="4">
        <f>E7/6</f>
        <v>6.4200000000000008</v>
      </c>
      <c r="G8" s="3" t="s">
        <v>16</v>
      </c>
      <c r="H8" s="4">
        <f>G7/6</f>
        <v>5.7</v>
      </c>
      <c r="I8" s="3" t="s">
        <v>16</v>
      </c>
      <c r="J8" s="4">
        <f>I7/6</f>
        <v>5.47</v>
      </c>
      <c r="K8" s="3" t="s">
        <v>16</v>
      </c>
      <c r="L8" s="4">
        <f>K7/6</f>
        <v>5.3599999999999994</v>
      </c>
      <c r="M8" s="3" t="s">
        <v>16</v>
      </c>
      <c r="N8" s="4">
        <f>M7/6</f>
        <v>5.24</v>
      </c>
      <c r="O8" s="32"/>
      <c r="P8" s="140"/>
      <c r="Q8" s="134"/>
      <c r="R8" s="134"/>
    </row>
    <row r="9" spans="1:28" ht="24.95" customHeight="1" x14ac:dyDescent="0.25">
      <c r="A9" s="148" t="s">
        <v>11</v>
      </c>
      <c r="B9" s="136">
        <v>2019</v>
      </c>
      <c r="C9" s="24">
        <v>38</v>
      </c>
      <c r="D9" s="6" t="s">
        <v>7</v>
      </c>
      <c r="E9" s="24">
        <v>33.9</v>
      </c>
      <c r="F9" s="6" t="s">
        <v>7</v>
      </c>
      <c r="G9" s="24">
        <v>30</v>
      </c>
      <c r="H9" s="6" t="s">
        <v>7</v>
      </c>
      <c r="I9" s="24">
        <v>28.8</v>
      </c>
      <c r="J9" s="6" t="s">
        <v>7</v>
      </c>
      <c r="K9" s="24">
        <v>28.2</v>
      </c>
      <c r="L9" s="6" t="s">
        <v>7</v>
      </c>
      <c r="M9" s="24">
        <v>27.6</v>
      </c>
      <c r="N9" s="6" t="s">
        <v>7</v>
      </c>
      <c r="O9" s="105"/>
      <c r="P9" s="144">
        <f>O9</f>
        <v>0</v>
      </c>
      <c r="Q9" s="112">
        <f t="shared" ref="Q9:Q22" si="0">IF($P9&lt;6,$C9,IF($P9&lt;11,$E9,IF($P9&lt;21,$G9,IF($P9&lt;50,$I9,IF($P9&lt;100,$K9,$M9)))))</f>
        <v>38</v>
      </c>
      <c r="R9" s="112">
        <f>IF($P9&lt;6,$C9*$P9,IF($P9&lt;11,$E9*$P9,IF($P9&lt;21,$G9*$P9,IF($P9&lt;50,$I9*$P9,IF($P9&lt;100,$K9*$P9,$M9*$P9)))))</f>
        <v>0</v>
      </c>
    </row>
    <row r="10" spans="1:28" ht="24.95" customHeight="1" x14ac:dyDescent="0.25">
      <c r="A10" s="149"/>
      <c r="B10" s="137"/>
      <c r="C10" s="12" t="s">
        <v>16</v>
      </c>
      <c r="D10" s="7">
        <f>C9/6</f>
        <v>6.333333333333333</v>
      </c>
      <c r="E10" s="12" t="s">
        <v>16</v>
      </c>
      <c r="F10" s="7">
        <f>E9/6</f>
        <v>5.6499999999999995</v>
      </c>
      <c r="G10" s="12" t="s">
        <v>16</v>
      </c>
      <c r="H10" s="7">
        <f>G9/6</f>
        <v>5</v>
      </c>
      <c r="I10" s="12" t="s">
        <v>16</v>
      </c>
      <c r="J10" s="7">
        <f>I9/6</f>
        <v>4.8</v>
      </c>
      <c r="K10" s="12" t="s">
        <v>16</v>
      </c>
      <c r="L10" s="7">
        <f>K9/6</f>
        <v>4.7</v>
      </c>
      <c r="M10" s="12" t="s">
        <v>16</v>
      </c>
      <c r="N10" s="7">
        <f>M9/6</f>
        <v>4.6000000000000005</v>
      </c>
      <c r="O10" s="106"/>
      <c r="P10" s="145">
        <v>100</v>
      </c>
      <c r="Q10" s="113"/>
      <c r="R10" s="113"/>
    </row>
    <row r="11" spans="1:28" ht="24.95" customHeight="1" x14ac:dyDescent="0.25">
      <c r="A11" s="146" t="s">
        <v>12</v>
      </c>
      <c r="B11" s="97">
        <v>2018</v>
      </c>
      <c r="C11" s="23">
        <v>48</v>
      </c>
      <c r="D11" s="5" t="s">
        <v>7</v>
      </c>
      <c r="E11" s="23">
        <v>43.8</v>
      </c>
      <c r="F11" s="5" t="s">
        <v>7</v>
      </c>
      <c r="G11" s="23">
        <v>39</v>
      </c>
      <c r="H11" s="5" t="s">
        <v>7</v>
      </c>
      <c r="I11" s="23">
        <v>37.44</v>
      </c>
      <c r="J11" s="5" t="s">
        <v>7</v>
      </c>
      <c r="K11" s="23">
        <v>36.659999999999997</v>
      </c>
      <c r="L11" s="5" t="s">
        <v>7</v>
      </c>
      <c r="M11" s="23">
        <v>35.880000000000003</v>
      </c>
      <c r="N11" s="5" t="s">
        <v>7</v>
      </c>
      <c r="O11" s="105"/>
      <c r="P11" s="114">
        <f>O11</f>
        <v>0</v>
      </c>
      <c r="Q11" s="133">
        <f t="shared" ref="Q11:Q22" si="1">IF($P11&lt;6,$C11,IF($P11&lt;11,$E11,IF($P11&lt;21,$G11,IF($P11&lt;50,$I11,IF($P11&lt;100,$K11,$M11)))))</f>
        <v>48</v>
      </c>
      <c r="R11" s="133">
        <f t="shared" ref="Q11:R22" si="2">IF($P11&lt;6,$C11*$P11,IF($P11&lt;11,$E11*$P11,IF($P11&lt;21,$G11*$P11,IF($P11&lt;50,$I11*$P11,IF($P11&lt;100,$K11*$P11,$M11*$P11)))))</f>
        <v>0</v>
      </c>
    </row>
    <row r="12" spans="1:28" ht="24.95" customHeight="1" x14ac:dyDescent="0.25">
      <c r="A12" s="147"/>
      <c r="B12" s="98"/>
      <c r="C12" s="3" t="s">
        <v>16</v>
      </c>
      <c r="D12" s="4">
        <f>C11/6</f>
        <v>8</v>
      </c>
      <c r="E12" s="3" t="s">
        <v>16</v>
      </c>
      <c r="F12" s="4">
        <f>E11/6</f>
        <v>7.3</v>
      </c>
      <c r="G12" s="3" t="s">
        <v>16</v>
      </c>
      <c r="H12" s="4">
        <f>G11/6</f>
        <v>6.5</v>
      </c>
      <c r="I12" s="3" t="s">
        <v>16</v>
      </c>
      <c r="J12" s="4">
        <f>I11/6</f>
        <v>6.2399999999999993</v>
      </c>
      <c r="K12" s="3" t="s">
        <v>16</v>
      </c>
      <c r="L12" s="4">
        <f>K11/6</f>
        <v>6.1099999999999994</v>
      </c>
      <c r="M12" s="3" t="s">
        <v>16</v>
      </c>
      <c r="N12" s="4">
        <f>M11/6</f>
        <v>5.98</v>
      </c>
      <c r="O12" s="106"/>
      <c r="P12" s="115">
        <v>100</v>
      </c>
      <c r="Q12" s="134"/>
      <c r="R12" s="134"/>
    </row>
    <row r="13" spans="1:28" ht="24.95" customHeight="1" x14ac:dyDescent="0.25">
      <c r="A13" s="148" t="s">
        <v>18</v>
      </c>
      <c r="B13" s="15">
        <v>2015</v>
      </c>
      <c r="C13" s="24">
        <v>72</v>
      </c>
      <c r="D13" s="6" t="s">
        <v>7</v>
      </c>
      <c r="E13" s="24">
        <v>66.900000000000006</v>
      </c>
      <c r="F13" s="6" t="s">
        <v>7</v>
      </c>
      <c r="G13" s="24">
        <v>60</v>
      </c>
      <c r="H13" s="6" t="s">
        <v>7</v>
      </c>
      <c r="I13" s="24">
        <v>57.6</v>
      </c>
      <c r="J13" s="6" t="s">
        <v>7</v>
      </c>
      <c r="K13" s="24">
        <v>56.4</v>
      </c>
      <c r="L13" s="6" t="s">
        <v>7</v>
      </c>
      <c r="M13" s="24">
        <v>55.2</v>
      </c>
      <c r="N13" s="6" t="s">
        <v>7</v>
      </c>
      <c r="O13" s="31"/>
      <c r="P13" s="144">
        <f>O13+O14</f>
        <v>0</v>
      </c>
      <c r="Q13" s="112">
        <f t="shared" ref="Q13:Q22" si="3">IF($P13&lt;6,$C13,IF($P13&lt;11,$E13,IF($P13&lt;21,$G13,IF($P13&lt;50,$I13,IF($P13&lt;100,$K13,$M13)))))</f>
        <v>72</v>
      </c>
      <c r="R13" s="112">
        <f t="shared" ref="Q13:R22" si="4">IF($P13&lt;6,$C13*$P13,IF($P13&lt;11,$E13*$P13,IF($P13&lt;21,$G13*$P13,IF($P13&lt;50,$I13*$P13,IF($P13&lt;100,$K13*$P13,$M13*$P13)))))</f>
        <v>0</v>
      </c>
    </row>
    <row r="14" spans="1:28" ht="24.95" customHeight="1" x14ac:dyDescent="0.25">
      <c r="A14" s="149"/>
      <c r="B14" s="16">
        <v>2018</v>
      </c>
      <c r="C14" s="12" t="s">
        <v>16</v>
      </c>
      <c r="D14" s="7">
        <f>C13/6</f>
        <v>12</v>
      </c>
      <c r="E14" s="12" t="s">
        <v>16</v>
      </c>
      <c r="F14" s="7">
        <f>E13/6</f>
        <v>11.15</v>
      </c>
      <c r="G14" s="12" t="s">
        <v>16</v>
      </c>
      <c r="H14" s="7">
        <f>G13/6</f>
        <v>10</v>
      </c>
      <c r="I14" s="12" t="s">
        <v>16</v>
      </c>
      <c r="J14" s="7">
        <f>I13/6</f>
        <v>9.6</v>
      </c>
      <c r="K14" s="12" t="s">
        <v>16</v>
      </c>
      <c r="L14" s="7">
        <f>K13/6</f>
        <v>9.4</v>
      </c>
      <c r="M14" s="12" t="s">
        <v>16</v>
      </c>
      <c r="N14" s="7">
        <f>M13/6</f>
        <v>9.2000000000000011</v>
      </c>
      <c r="O14" s="32"/>
      <c r="P14" s="145"/>
      <c r="Q14" s="113"/>
      <c r="R14" s="113"/>
      <c r="U14" s="179"/>
      <c r="V14" s="179"/>
      <c r="W14" s="179"/>
      <c r="X14" s="179"/>
      <c r="Y14" s="179"/>
      <c r="Z14" s="179"/>
      <c r="AA14" s="179"/>
      <c r="AB14" s="179"/>
    </row>
    <row r="15" spans="1:28" ht="24.95" customHeight="1" x14ac:dyDescent="0.25">
      <c r="A15" s="146" t="s">
        <v>13</v>
      </c>
      <c r="B15" s="17">
        <v>2016</v>
      </c>
      <c r="C15" s="23">
        <v>72</v>
      </c>
      <c r="D15" s="5" t="s">
        <v>7</v>
      </c>
      <c r="E15" s="23">
        <v>66.900000000000006</v>
      </c>
      <c r="F15" s="5" t="s">
        <v>7</v>
      </c>
      <c r="G15" s="23">
        <v>60</v>
      </c>
      <c r="H15" s="5" t="s">
        <v>7</v>
      </c>
      <c r="I15" s="23">
        <v>57.6</v>
      </c>
      <c r="J15" s="5" t="s">
        <v>7</v>
      </c>
      <c r="K15" s="23">
        <v>56.4</v>
      </c>
      <c r="L15" s="5" t="s">
        <v>7</v>
      </c>
      <c r="M15" s="23">
        <v>55.2</v>
      </c>
      <c r="N15" s="5" t="s">
        <v>7</v>
      </c>
      <c r="O15" s="31"/>
      <c r="P15" s="114">
        <f>O15+O16</f>
        <v>0</v>
      </c>
      <c r="Q15" s="133">
        <f t="shared" ref="Q15:Q22" si="5">IF($P15&lt;6,$C15,IF($P15&lt;11,$E15,IF($P15&lt;21,$G15,IF($P15&lt;50,$I15,IF($P15&lt;100,$K15,$M15)))))</f>
        <v>72</v>
      </c>
      <c r="R15" s="133">
        <f t="shared" ref="Q15:R22" si="6">IF($P15&lt;6,$C15*$P15,IF($P15&lt;11,$E15*$P15,IF($P15&lt;21,$G15*$P15,IF($P15&lt;50,$I15*$P15,IF($P15&lt;100,$K15*$P15,$M15*$P15)))))</f>
        <v>0</v>
      </c>
      <c r="U15" s="179"/>
      <c r="V15" s="179"/>
      <c r="W15" s="179"/>
      <c r="X15" s="179"/>
      <c r="Y15" s="179"/>
      <c r="Z15" s="179"/>
      <c r="AA15" s="179"/>
      <c r="AB15" s="179"/>
    </row>
    <row r="16" spans="1:28" ht="24.95" customHeight="1" x14ac:dyDescent="0.25">
      <c r="A16" s="147"/>
      <c r="B16" s="18">
        <v>2018</v>
      </c>
      <c r="C16" s="3" t="s">
        <v>16</v>
      </c>
      <c r="D16" s="4">
        <f>C15/6</f>
        <v>12</v>
      </c>
      <c r="E16" s="3" t="s">
        <v>16</v>
      </c>
      <c r="F16" s="4">
        <f>E15/6</f>
        <v>11.15</v>
      </c>
      <c r="G16" s="3" t="s">
        <v>16</v>
      </c>
      <c r="H16" s="4">
        <f>G15/6</f>
        <v>10</v>
      </c>
      <c r="I16" s="3" t="s">
        <v>16</v>
      </c>
      <c r="J16" s="4">
        <f>I15/6</f>
        <v>9.6</v>
      </c>
      <c r="K16" s="3" t="s">
        <v>16</v>
      </c>
      <c r="L16" s="4">
        <f>K15/6</f>
        <v>9.4</v>
      </c>
      <c r="M16" s="3" t="s">
        <v>16</v>
      </c>
      <c r="N16" s="4">
        <f>M15/6</f>
        <v>9.2000000000000011</v>
      </c>
      <c r="O16" s="32"/>
      <c r="P16" s="115"/>
      <c r="Q16" s="134"/>
      <c r="R16" s="134"/>
      <c r="U16" s="179"/>
      <c r="V16" s="179"/>
      <c r="W16" s="179"/>
      <c r="X16" s="179"/>
      <c r="Y16" s="179"/>
      <c r="Z16" s="179"/>
      <c r="AA16" s="179"/>
      <c r="AB16" s="179"/>
    </row>
    <row r="17" spans="1:28" ht="24.95" customHeight="1" x14ac:dyDescent="0.25">
      <c r="A17" s="148" t="s">
        <v>14</v>
      </c>
      <c r="B17" s="15">
        <v>2015</v>
      </c>
      <c r="C17" s="24">
        <v>99</v>
      </c>
      <c r="D17" s="6" t="s">
        <v>7</v>
      </c>
      <c r="E17" s="24">
        <v>93</v>
      </c>
      <c r="F17" s="6" t="s">
        <v>7</v>
      </c>
      <c r="G17" s="24">
        <v>82.5</v>
      </c>
      <c r="H17" s="6" t="s">
        <v>7</v>
      </c>
      <c r="I17" s="24">
        <v>75.3</v>
      </c>
      <c r="J17" s="6" t="s">
        <v>7</v>
      </c>
      <c r="K17" s="24">
        <v>67.8</v>
      </c>
      <c r="L17" s="6" t="s">
        <v>7</v>
      </c>
      <c r="M17" s="156" t="s">
        <v>10</v>
      </c>
      <c r="N17" s="157"/>
      <c r="O17" s="31"/>
      <c r="P17" s="144">
        <f>O17+O18</f>
        <v>0</v>
      </c>
      <c r="Q17" s="184">
        <f t="shared" ref="Q17:Q22" si="7">IF($P17&lt;6,$C17,IF($P17&lt;11,$E17,IF($P17&lt;21,$G17,IF($P17&lt;50,$I17,IF($P17&lt;100,$K17,$M17)))))</f>
        <v>99</v>
      </c>
      <c r="R17" s="112">
        <f t="shared" si="4"/>
        <v>0</v>
      </c>
      <c r="U17" s="179"/>
      <c r="V17" s="179"/>
      <c r="W17" s="179"/>
      <c r="X17" s="179"/>
      <c r="Y17" s="179"/>
      <c r="Z17" s="179"/>
      <c r="AA17" s="179"/>
      <c r="AB17" s="179"/>
    </row>
    <row r="18" spans="1:28" ht="24.95" customHeight="1" x14ac:dyDescent="0.25">
      <c r="A18" s="149"/>
      <c r="B18" s="16">
        <v>2017</v>
      </c>
      <c r="C18" s="12" t="s">
        <v>16</v>
      </c>
      <c r="D18" s="7">
        <f>C17/6</f>
        <v>16.5</v>
      </c>
      <c r="E18" s="12" t="s">
        <v>16</v>
      </c>
      <c r="F18" s="7">
        <f>E17/6</f>
        <v>15.5</v>
      </c>
      <c r="G18" s="12" t="s">
        <v>16</v>
      </c>
      <c r="H18" s="7">
        <f>G17/6</f>
        <v>13.75</v>
      </c>
      <c r="I18" s="12" t="s">
        <v>16</v>
      </c>
      <c r="J18" s="7">
        <f>I17/6</f>
        <v>12.549999999999999</v>
      </c>
      <c r="K18" s="12" t="s">
        <v>16</v>
      </c>
      <c r="L18" s="7">
        <f>K17/6</f>
        <v>11.299999999999999</v>
      </c>
      <c r="M18" s="158"/>
      <c r="N18" s="159"/>
      <c r="O18" s="32"/>
      <c r="P18" s="145"/>
      <c r="Q18" s="185"/>
      <c r="R18" s="113"/>
      <c r="U18" s="179"/>
      <c r="V18" s="179"/>
      <c r="W18" s="179"/>
      <c r="X18" s="179"/>
      <c r="Y18" s="179"/>
      <c r="Z18" s="179"/>
      <c r="AA18" s="179"/>
      <c r="AB18" s="179"/>
    </row>
    <row r="19" spans="1:28" ht="24.95" customHeight="1" x14ac:dyDescent="0.25">
      <c r="A19" s="146" t="s">
        <v>15</v>
      </c>
      <c r="B19" s="97">
        <v>2019</v>
      </c>
      <c r="C19" s="23">
        <v>99</v>
      </c>
      <c r="D19" s="5" t="s">
        <v>7</v>
      </c>
      <c r="E19" s="23">
        <v>93</v>
      </c>
      <c r="F19" s="5" t="s">
        <v>7</v>
      </c>
      <c r="G19" s="23">
        <v>82.5</v>
      </c>
      <c r="H19" s="5" t="s">
        <v>7</v>
      </c>
      <c r="I19" s="23">
        <v>75.3</v>
      </c>
      <c r="J19" s="5" t="s">
        <v>7</v>
      </c>
      <c r="K19" s="23">
        <v>67.8</v>
      </c>
      <c r="L19" s="5" t="s">
        <v>7</v>
      </c>
      <c r="M19" s="23">
        <v>66.3</v>
      </c>
      <c r="N19" s="5" t="s">
        <v>7</v>
      </c>
      <c r="O19" s="105"/>
      <c r="P19" s="114">
        <f>O19</f>
        <v>0</v>
      </c>
      <c r="Q19" s="133">
        <f t="shared" ref="Q19:Q22" si="8">IF($P19&lt;6,$C19,IF($P19&lt;11,$E19,IF($P19&lt;21,$G19,IF($P19&lt;50,$I19,IF($P19&lt;100,$K19,$M19)))))</f>
        <v>99</v>
      </c>
      <c r="R19" s="133">
        <f t="shared" ref="Q19:R22" si="9">IF($P19&lt;6,$C19*$P19,IF($P19&lt;11,$E19*$P19,IF($P19&lt;21,$G19*$P19,IF($P19&lt;50,$I19*$P19,IF($P19&lt;100,$K19*$P19,$M19*$P19)))))</f>
        <v>0</v>
      </c>
      <c r="U19" s="180"/>
      <c r="V19" s="180"/>
      <c r="W19" s="180"/>
      <c r="X19" s="180"/>
      <c r="Y19" s="179"/>
      <c r="Z19" s="179"/>
      <c r="AA19" s="179"/>
      <c r="AB19" s="179"/>
    </row>
    <row r="20" spans="1:28" ht="24.95" customHeight="1" x14ac:dyDescent="0.25">
      <c r="A20" s="147"/>
      <c r="B20" s="98"/>
      <c r="C20" s="3" t="s">
        <v>16</v>
      </c>
      <c r="D20" s="4">
        <f>C19/6</f>
        <v>16.5</v>
      </c>
      <c r="E20" s="3" t="s">
        <v>16</v>
      </c>
      <c r="F20" s="4">
        <f>E19/6</f>
        <v>15.5</v>
      </c>
      <c r="G20" s="3" t="s">
        <v>16</v>
      </c>
      <c r="H20" s="4">
        <f>G19/6</f>
        <v>13.75</v>
      </c>
      <c r="I20" s="3" t="s">
        <v>16</v>
      </c>
      <c r="J20" s="4">
        <f>I19/6</f>
        <v>12.549999999999999</v>
      </c>
      <c r="K20" s="3" t="s">
        <v>16</v>
      </c>
      <c r="L20" s="4">
        <f>K19/6</f>
        <v>11.299999999999999</v>
      </c>
      <c r="M20" s="3" t="s">
        <v>16</v>
      </c>
      <c r="N20" s="4">
        <f>M19/6</f>
        <v>11.049999999999999</v>
      </c>
      <c r="O20" s="106"/>
      <c r="P20" s="115">
        <v>100</v>
      </c>
      <c r="Q20" s="134"/>
      <c r="R20" s="134"/>
      <c r="U20" s="180"/>
      <c r="V20" s="180"/>
      <c r="W20" s="180"/>
      <c r="X20" s="180"/>
      <c r="Y20" s="179"/>
      <c r="Z20" s="179"/>
      <c r="AA20" s="179"/>
      <c r="AB20" s="179"/>
    </row>
    <row r="21" spans="1:28" ht="18.75" customHeight="1" x14ac:dyDescent="0.25">
      <c r="A21" s="150" t="s">
        <v>8</v>
      </c>
      <c r="B21" s="14"/>
      <c r="C21" s="24">
        <v>60</v>
      </c>
      <c r="D21" s="6" t="s">
        <v>7</v>
      </c>
      <c r="E21" s="154" t="s">
        <v>9</v>
      </c>
      <c r="F21" s="155"/>
      <c r="G21" s="155"/>
      <c r="H21" s="155"/>
      <c r="I21" s="19"/>
      <c r="J21" s="20"/>
      <c r="K21" s="20"/>
      <c r="L21" s="20"/>
      <c r="M21" s="208" t="s">
        <v>108</v>
      </c>
      <c r="N21" s="209"/>
      <c r="O21" s="105"/>
      <c r="P21" s="144">
        <f>IF($O21=1,$O21,IF($O21&gt;1,1,))</f>
        <v>0</v>
      </c>
      <c r="Q21" s="112">
        <f>IF($P21=1,$C21,IF($P21&gt;1,$C21,))</f>
        <v>0</v>
      </c>
      <c r="R21" s="112">
        <f t="shared" si="9"/>
        <v>0</v>
      </c>
      <c r="U21" s="180"/>
      <c r="V21" s="180"/>
      <c r="W21" s="180"/>
      <c r="X21" s="180"/>
      <c r="Y21" s="179"/>
      <c r="Z21" s="179"/>
      <c r="AA21" s="179"/>
      <c r="AB21" s="179"/>
    </row>
    <row r="22" spans="1:28" ht="31.5" customHeight="1" x14ac:dyDescent="0.25">
      <c r="A22" s="149"/>
      <c r="B22" s="13"/>
      <c r="C22" s="12" t="s">
        <v>16</v>
      </c>
      <c r="D22" s="7">
        <f>C21/6</f>
        <v>10</v>
      </c>
      <c r="E22" s="153" t="s">
        <v>25</v>
      </c>
      <c r="F22" s="152"/>
      <c r="G22" s="151" t="s">
        <v>24</v>
      </c>
      <c r="H22" s="152"/>
      <c r="I22" s="103" t="s">
        <v>23</v>
      </c>
      <c r="J22" s="104"/>
      <c r="K22" s="21"/>
      <c r="L22" s="21"/>
      <c r="M22" s="210"/>
      <c r="N22" s="211"/>
      <c r="O22" s="106"/>
      <c r="P22" s="145">
        <v>100</v>
      </c>
      <c r="Q22" s="113"/>
      <c r="R22" s="113"/>
      <c r="U22" s="180"/>
      <c r="V22" s="180"/>
      <c r="W22" s="180"/>
      <c r="X22" s="180"/>
      <c r="Y22" s="179"/>
      <c r="Z22" s="179"/>
      <c r="AA22" s="179"/>
      <c r="AB22" s="179"/>
    </row>
    <row r="23" spans="1:28" ht="16.5" thickBot="1" x14ac:dyDescent="0.3">
      <c r="P23" s="22"/>
      <c r="Q23" s="22"/>
      <c r="U23" s="180"/>
      <c r="V23" s="180"/>
      <c r="W23" s="180"/>
      <c r="X23" s="180"/>
      <c r="Y23" s="179"/>
      <c r="Z23" s="179"/>
      <c r="AA23" s="179"/>
      <c r="AB23" s="179"/>
    </row>
    <row r="24" spans="1:28" ht="15.75" customHeight="1" x14ac:dyDescent="0.25">
      <c r="A24" s="28"/>
      <c r="B24" s="28"/>
      <c r="C24" s="28"/>
      <c r="D24" s="28"/>
      <c r="E24" s="9"/>
      <c r="F24" s="25"/>
      <c r="H24" s="8" t="s">
        <v>95</v>
      </c>
      <c r="O24" s="195" t="s">
        <v>107</v>
      </c>
      <c r="P24" s="193"/>
      <c r="Q24" s="186" t="s">
        <v>21</v>
      </c>
      <c r="R24" s="187">
        <f>SUM(R7+R8+R9+R11+R13+R14+R15+R16+R17+R18+R19+R21)</f>
        <v>0</v>
      </c>
      <c r="U24" s="180"/>
      <c r="V24" s="180"/>
      <c r="W24" s="180"/>
      <c r="X24" s="180"/>
      <c r="Y24" s="179"/>
      <c r="Z24" s="179"/>
      <c r="AA24" s="179"/>
      <c r="AB24" s="179"/>
    </row>
    <row r="25" spans="1:28" ht="15.75" x14ac:dyDescent="0.25">
      <c r="A25" s="28"/>
      <c r="B25" s="28"/>
      <c r="C25" s="28"/>
      <c r="D25" s="28"/>
      <c r="E25" s="9"/>
      <c r="F25" s="25"/>
      <c r="H25" t="s">
        <v>96</v>
      </c>
      <c r="O25" s="196" t="s">
        <v>109</v>
      </c>
      <c r="P25" s="194"/>
      <c r="Q25" s="188"/>
      <c r="R25" s="189"/>
      <c r="U25" s="180"/>
      <c r="V25" s="180"/>
      <c r="W25" s="180"/>
      <c r="X25" s="180"/>
      <c r="Y25" s="179"/>
      <c r="Z25" s="179"/>
      <c r="AA25" s="179"/>
      <c r="AB25" s="179"/>
    </row>
    <row r="26" spans="1:28" ht="15.75" customHeight="1" x14ac:dyDescent="0.25">
      <c r="A26" s="28"/>
      <c r="B26" s="28"/>
      <c r="C26" s="28"/>
      <c r="D26" s="28"/>
      <c r="E26" s="9"/>
      <c r="F26" s="25"/>
      <c r="O26" s="197">
        <f>SUM(O7:O22)</f>
        <v>0</v>
      </c>
      <c r="P26" s="194"/>
      <c r="Q26" s="188" t="s">
        <v>26</v>
      </c>
      <c r="R26" s="190">
        <f>R24*0.2</f>
        <v>0</v>
      </c>
      <c r="U26" s="180"/>
      <c r="V26" s="180"/>
      <c r="W26" s="180"/>
      <c r="X26" s="180"/>
      <c r="Y26" s="179"/>
      <c r="Z26" s="179"/>
      <c r="AA26" s="179"/>
      <c r="AB26" s="179"/>
    </row>
    <row r="27" spans="1:28" ht="15" customHeight="1" x14ac:dyDescent="0.25">
      <c r="A27" s="28"/>
      <c r="B27" s="88" t="s">
        <v>102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O27" s="198"/>
      <c r="P27" s="194"/>
      <c r="Q27" s="188"/>
      <c r="R27" s="190"/>
      <c r="U27" s="180"/>
      <c r="V27" s="180"/>
      <c r="Z27" s="179"/>
      <c r="AA27" s="179"/>
      <c r="AB27" s="179"/>
    </row>
    <row r="28" spans="1:28" ht="16.5" thickBot="1" x14ac:dyDescent="0.3">
      <c r="A28" s="28"/>
      <c r="B28" s="28"/>
      <c r="C28" s="28"/>
      <c r="D28" s="28"/>
      <c r="E28" s="27"/>
      <c r="O28" s="199"/>
      <c r="P28" s="194"/>
      <c r="Q28" s="191" t="s">
        <v>27</v>
      </c>
      <c r="R28" s="192">
        <f>R24+R26</f>
        <v>0</v>
      </c>
      <c r="U28" s="180"/>
      <c r="V28" s="180"/>
      <c r="Z28" s="179"/>
      <c r="AA28" s="179"/>
      <c r="AB28" s="179"/>
    </row>
    <row r="29" spans="1:28" ht="15.75" x14ac:dyDescent="0.25">
      <c r="A29" s="28"/>
      <c r="B29" s="28"/>
      <c r="C29" s="28"/>
      <c r="D29" s="28"/>
      <c r="E29" s="27"/>
      <c r="O29" s="26"/>
      <c r="P29" s="26"/>
      <c r="Q29" s="68"/>
      <c r="U29" s="180"/>
      <c r="V29" s="180"/>
      <c r="W29" s="181"/>
      <c r="X29" s="181"/>
      <c r="Y29" s="181"/>
      <c r="Z29" s="179"/>
      <c r="AA29" s="179"/>
      <c r="AB29" s="179"/>
    </row>
    <row r="30" spans="1:28" ht="15.75" x14ac:dyDescent="0.25">
      <c r="A30" s="28"/>
      <c r="B30" s="28"/>
      <c r="C30" s="28"/>
      <c r="D30" s="28"/>
      <c r="E30" s="27"/>
      <c r="O30" s="26"/>
      <c r="P30" s="26"/>
      <c r="Q30" s="68"/>
      <c r="U30" s="180"/>
      <c r="V30" s="180"/>
      <c r="W30" s="181"/>
      <c r="X30" s="181"/>
      <c r="Y30" s="181"/>
      <c r="Z30" s="179"/>
      <c r="AA30" s="179"/>
      <c r="AB30" s="179"/>
    </row>
    <row r="31" spans="1:28" ht="15.75" x14ac:dyDescent="0.25">
      <c r="A31" s="28"/>
      <c r="B31" s="28"/>
      <c r="C31" s="28"/>
      <c r="D31" s="28"/>
      <c r="E31" s="27"/>
      <c r="O31" s="26"/>
      <c r="P31" s="26"/>
      <c r="Q31" s="60" t="s">
        <v>74</v>
      </c>
      <c r="U31" s="180"/>
      <c r="V31" s="180"/>
      <c r="W31" s="182">
        <v>1</v>
      </c>
      <c r="X31" s="182"/>
      <c r="Y31" s="182"/>
      <c r="Z31" s="180"/>
      <c r="AA31" s="179"/>
      <c r="AB31" s="179"/>
    </row>
    <row r="32" spans="1:28" ht="15.75" x14ac:dyDescent="0.25">
      <c r="A32" s="28"/>
      <c r="B32" s="28"/>
      <c r="C32" s="28"/>
      <c r="D32" s="28"/>
      <c r="E32" s="27"/>
      <c r="O32" s="26"/>
      <c r="P32" s="26"/>
      <c r="Q32" s="68"/>
      <c r="U32" s="180"/>
      <c r="V32" s="180"/>
      <c r="W32" s="182">
        <v>2</v>
      </c>
      <c r="X32" s="182">
        <v>1</v>
      </c>
      <c r="Y32" s="182">
        <v>2020</v>
      </c>
      <c r="Z32" s="180"/>
      <c r="AA32" s="179"/>
      <c r="AB32" s="179"/>
    </row>
    <row r="33" spans="1:28" ht="23.25" x14ac:dyDescent="0.25">
      <c r="A33" s="28"/>
      <c r="B33" s="119" t="s">
        <v>71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U33" s="180"/>
      <c r="V33" s="180"/>
      <c r="W33" s="182">
        <v>3</v>
      </c>
      <c r="X33" s="182">
        <f>X32+1</f>
        <v>2</v>
      </c>
      <c r="Y33" s="182">
        <v>2021</v>
      </c>
      <c r="Z33" s="180"/>
      <c r="AA33" s="179"/>
      <c r="AB33" s="179"/>
    </row>
    <row r="34" spans="1:28" ht="15.75" x14ac:dyDescent="0.25">
      <c r="A34" s="28"/>
      <c r="B34" s="28"/>
      <c r="C34" s="28"/>
      <c r="D34" s="28"/>
      <c r="E34" s="27"/>
      <c r="O34" s="26"/>
      <c r="P34" s="26"/>
      <c r="Q34" s="30"/>
      <c r="U34" s="180"/>
      <c r="V34" s="180"/>
      <c r="W34" s="182">
        <v>4</v>
      </c>
      <c r="X34" s="182">
        <f t="shared" ref="X34:X47" si="10">X33+1</f>
        <v>3</v>
      </c>
      <c r="Y34" s="182">
        <v>2022</v>
      </c>
      <c r="Z34" s="180"/>
      <c r="AA34" s="179"/>
      <c r="AB34" s="179"/>
    </row>
    <row r="35" spans="1:28" ht="15.75" customHeight="1" x14ac:dyDescent="0.25">
      <c r="A35" s="200" t="s">
        <v>47</v>
      </c>
      <c r="B35" s="201"/>
      <c r="C35" s="201"/>
      <c r="D35" s="201"/>
      <c r="E35" s="202"/>
      <c r="F35" s="203"/>
      <c r="G35" s="203"/>
      <c r="H35" s="203"/>
      <c r="I35" s="204"/>
      <c r="K35" s="205" t="s">
        <v>75</v>
      </c>
      <c r="L35" s="206"/>
      <c r="M35" s="206"/>
      <c r="N35" s="206"/>
      <c r="O35" s="206"/>
      <c r="P35" s="206"/>
      <c r="Q35" s="207"/>
      <c r="U35" s="180"/>
      <c r="V35" s="180"/>
      <c r="W35" s="182">
        <v>5</v>
      </c>
      <c r="X35" s="182">
        <f t="shared" si="10"/>
        <v>4</v>
      </c>
      <c r="Y35" s="182"/>
      <c r="Z35" s="180"/>
      <c r="AA35" s="179"/>
      <c r="AB35" s="179"/>
    </row>
    <row r="36" spans="1:28" ht="18" customHeight="1" x14ac:dyDescent="0.25">
      <c r="A36" s="38" t="s">
        <v>80</v>
      </c>
      <c r="B36" s="160">
        <f>F2</f>
        <v>0</v>
      </c>
      <c r="C36" s="160"/>
      <c r="D36" s="160"/>
      <c r="E36" s="160"/>
      <c r="F36" s="160"/>
      <c r="G36" s="160"/>
      <c r="H36" s="160"/>
      <c r="I36" s="161"/>
      <c r="K36" s="95"/>
      <c r="L36" s="96"/>
      <c r="M36" s="26"/>
      <c r="N36" s="26"/>
      <c r="O36" s="26"/>
      <c r="P36" s="26"/>
      <c r="Q36" s="45"/>
      <c r="U36" s="180"/>
      <c r="V36" s="180"/>
      <c r="W36" s="182">
        <v>6</v>
      </c>
      <c r="X36" s="182">
        <f t="shared" si="10"/>
        <v>5</v>
      </c>
      <c r="Y36" s="182"/>
      <c r="Z36" s="180"/>
      <c r="AA36" s="179"/>
      <c r="AB36" s="179"/>
    </row>
    <row r="37" spans="1:28" ht="18" customHeight="1" x14ac:dyDescent="0.25">
      <c r="A37" s="66"/>
      <c r="B37" s="78" t="s">
        <v>97</v>
      </c>
      <c r="C37" s="78"/>
      <c r="D37" s="78" t="s">
        <v>98</v>
      </c>
      <c r="E37" s="78"/>
      <c r="F37" s="166" t="s">
        <v>99</v>
      </c>
      <c r="G37" s="166"/>
      <c r="H37" s="78" t="s">
        <v>100</v>
      </c>
      <c r="I37" s="70"/>
      <c r="K37" s="95" t="s">
        <v>48</v>
      </c>
      <c r="L37" s="96"/>
      <c r="M37" s="71"/>
      <c r="N37" s="71"/>
      <c r="O37" s="71"/>
      <c r="P37" s="71"/>
      <c r="Q37" s="72"/>
      <c r="U37" s="180"/>
      <c r="V37" s="180"/>
      <c r="W37" s="182">
        <v>7</v>
      </c>
      <c r="X37" s="182">
        <f t="shared" si="10"/>
        <v>6</v>
      </c>
      <c r="Y37" s="182"/>
      <c r="Z37" s="180"/>
      <c r="AA37" s="179"/>
      <c r="AB37" s="179"/>
    </row>
    <row r="38" spans="1:28" ht="18" customHeight="1" x14ac:dyDescent="0.25">
      <c r="A38" s="38" t="s">
        <v>81</v>
      </c>
      <c r="B38" s="109"/>
      <c r="C38" s="109"/>
      <c r="D38" s="109"/>
      <c r="E38" s="109"/>
      <c r="F38" s="109"/>
      <c r="G38" s="109"/>
      <c r="H38" s="109"/>
      <c r="I38" s="110"/>
      <c r="K38" s="79"/>
      <c r="L38" s="80"/>
      <c r="M38" s="71"/>
      <c r="N38" s="71"/>
      <c r="O38" s="71"/>
      <c r="P38" s="71"/>
      <c r="Q38" s="72"/>
      <c r="U38" s="180"/>
      <c r="V38" s="180"/>
      <c r="W38" s="182">
        <v>8</v>
      </c>
      <c r="X38" s="182">
        <f t="shared" si="10"/>
        <v>7</v>
      </c>
      <c r="Y38" s="182"/>
      <c r="Z38" s="180"/>
      <c r="AA38" s="179"/>
      <c r="AB38" s="179"/>
    </row>
    <row r="39" spans="1:28" ht="18" customHeight="1" x14ac:dyDescent="0.25">
      <c r="A39" s="38" t="s">
        <v>82</v>
      </c>
      <c r="B39" s="109"/>
      <c r="C39" s="109"/>
      <c r="D39" s="109"/>
      <c r="E39" s="109"/>
      <c r="F39" s="109"/>
      <c r="G39" s="109"/>
      <c r="H39" s="109"/>
      <c r="I39" s="110"/>
      <c r="K39" s="95" t="s">
        <v>49</v>
      </c>
      <c r="L39" s="96"/>
      <c r="M39" s="83"/>
      <c r="N39" s="83"/>
      <c r="O39" s="83"/>
      <c r="P39" s="83"/>
      <c r="Q39" s="84"/>
      <c r="U39" s="180"/>
      <c r="V39" s="180"/>
      <c r="W39" s="182">
        <v>9</v>
      </c>
      <c r="X39" s="182">
        <f t="shared" si="10"/>
        <v>8</v>
      </c>
      <c r="Y39" s="65"/>
      <c r="Z39" s="179"/>
      <c r="AA39" s="179"/>
      <c r="AB39" s="179"/>
    </row>
    <row r="40" spans="1:28" ht="18" customHeight="1" x14ac:dyDescent="0.25">
      <c r="A40" s="38"/>
      <c r="B40" s="109"/>
      <c r="C40" s="109"/>
      <c r="D40" s="109"/>
      <c r="E40" s="109"/>
      <c r="F40" s="109"/>
      <c r="G40" s="109"/>
      <c r="H40" s="109"/>
      <c r="I40" s="110"/>
      <c r="K40" s="79"/>
      <c r="L40" s="81"/>
      <c r="M40" s="83"/>
      <c r="N40" s="83"/>
      <c r="O40" s="83"/>
      <c r="P40" s="83"/>
      <c r="Q40" s="84"/>
      <c r="U40" s="180"/>
      <c r="V40" s="180"/>
      <c r="W40" s="182">
        <v>10</v>
      </c>
      <c r="X40" s="182">
        <f t="shared" si="10"/>
        <v>9</v>
      </c>
      <c r="Y40" s="65"/>
      <c r="Z40" s="179"/>
      <c r="AA40" s="179"/>
      <c r="AB40" s="179"/>
    </row>
    <row r="41" spans="1:28" ht="18" customHeight="1" x14ac:dyDescent="0.25">
      <c r="A41" s="38" t="s">
        <v>83</v>
      </c>
      <c r="B41" s="109"/>
      <c r="C41" s="109"/>
      <c r="D41" s="28" t="s">
        <v>84</v>
      </c>
      <c r="E41" s="87"/>
      <c r="F41" s="87"/>
      <c r="G41" s="87"/>
      <c r="H41" s="87"/>
      <c r="I41" s="111"/>
      <c r="K41" s="95" t="s">
        <v>40</v>
      </c>
      <c r="L41" s="96"/>
      <c r="M41" s="83"/>
      <c r="N41" s="73" t="s">
        <v>41</v>
      </c>
      <c r="O41" s="83"/>
      <c r="P41" s="83"/>
      <c r="Q41" s="84"/>
      <c r="U41" s="180"/>
      <c r="V41" s="180"/>
      <c r="W41" s="182">
        <v>11</v>
      </c>
      <c r="X41" s="182">
        <f t="shared" si="10"/>
        <v>10</v>
      </c>
      <c r="Y41" s="65"/>
      <c r="Z41" s="179"/>
      <c r="AA41" s="179"/>
      <c r="AB41" s="179"/>
    </row>
    <row r="42" spans="1:28" ht="18" customHeight="1" x14ac:dyDescent="0.25">
      <c r="A42" s="38" t="s">
        <v>85</v>
      </c>
      <c r="B42" s="109"/>
      <c r="C42" s="109"/>
      <c r="D42" s="109"/>
      <c r="E42" s="109"/>
      <c r="F42" s="109"/>
      <c r="G42" s="109"/>
      <c r="H42" s="109"/>
      <c r="I42" s="110"/>
      <c r="K42" s="95" t="s">
        <v>50</v>
      </c>
      <c r="L42" s="96"/>
      <c r="M42" s="167"/>
      <c r="N42" s="167"/>
      <c r="O42" s="167"/>
      <c r="P42" s="167"/>
      <c r="Q42" s="168"/>
      <c r="U42" s="180"/>
      <c r="V42" s="180"/>
      <c r="W42" s="182">
        <v>12</v>
      </c>
      <c r="X42" s="182">
        <f t="shared" si="10"/>
        <v>11</v>
      </c>
      <c r="Y42" s="65"/>
      <c r="Z42" s="179"/>
      <c r="AA42" s="179"/>
      <c r="AB42" s="179"/>
    </row>
    <row r="43" spans="1:28" ht="18" customHeight="1" x14ac:dyDescent="0.25">
      <c r="A43" s="38" t="s">
        <v>86</v>
      </c>
      <c r="B43" s="109"/>
      <c r="C43" s="109"/>
      <c r="D43" s="109"/>
      <c r="E43" s="109"/>
      <c r="F43" s="109"/>
      <c r="G43" s="109"/>
      <c r="H43" s="109"/>
      <c r="I43" s="110"/>
      <c r="K43" s="95" t="s">
        <v>101</v>
      </c>
      <c r="L43" s="96"/>
      <c r="M43" s="169"/>
      <c r="N43" s="169"/>
      <c r="O43" s="169"/>
      <c r="P43" s="169"/>
      <c r="Q43" s="170"/>
      <c r="U43" s="180"/>
      <c r="V43" s="180"/>
      <c r="W43" s="35"/>
      <c r="X43" s="182">
        <f t="shared" si="10"/>
        <v>12</v>
      </c>
      <c r="Y43" s="65"/>
      <c r="Z43" s="179"/>
      <c r="AA43" s="179"/>
      <c r="AB43" s="179"/>
    </row>
    <row r="44" spans="1:28" ht="18" customHeight="1" x14ac:dyDescent="0.25">
      <c r="A44" s="38" t="s">
        <v>87</v>
      </c>
      <c r="B44" s="109"/>
      <c r="C44" s="109"/>
      <c r="D44" s="109"/>
      <c r="E44" s="109"/>
      <c r="F44" s="109"/>
      <c r="G44" s="34" t="s">
        <v>51</v>
      </c>
      <c r="H44" s="87"/>
      <c r="I44" s="111"/>
      <c r="K44" s="85"/>
      <c r="L44" s="74"/>
      <c r="M44" s="169"/>
      <c r="N44" s="169"/>
      <c r="O44" s="169"/>
      <c r="P44" s="169"/>
      <c r="Q44" s="170"/>
      <c r="U44" s="180"/>
      <c r="V44" s="180"/>
      <c r="W44" s="182"/>
      <c r="X44" s="182">
        <f t="shared" si="10"/>
        <v>13</v>
      </c>
      <c r="Y44" s="65"/>
      <c r="Z44" s="179"/>
      <c r="AA44" s="179"/>
      <c r="AB44" s="179"/>
    </row>
    <row r="45" spans="1:28" ht="18" customHeight="1" x14ac:dyDescent="0.25">
      <c r="A45" s="39" t="s">
        <v>88</v>
      </c>
      <c r="B45" s="174"/>
      <c r="C45" s="174"/>
      <c r="D45" s="174"/>
      <c r="E45" s="174"/>
      <c r="F45" s="174"/>
      <c r="G45" s="174"/>
      <c r="H45" s="174"/>
      <c r="I45" s="175"/>
      <c r="K45" s="39"/>
      <c r="L45" s="82"/>
      <c r="M45" s="171"/>
      <c r="N45" s="171"/>
      <c r="O45" s="171"/>
      <c r="P45" s="171"/>
      <c r="Q45" s="172"/>
      <c r="U45" s="180"/>
      <c r="V45" s="180"/>
      <c r="W45" s="182"/>
      <c r="X45" s="182">
        <f t="shared" si="10"/>
        <v>14</v>
      </c>
      <c r="Y45" s="65"/>
      <c r="Z45" s="179"/>
      <c r="AA45" s="179"/>
      <c r="AB45" s="179"/>
    </row>
    <row r="46" spans="1:28" ht="15.75" x14ac:dyDescent="0.25">
      <c r="A46" s="28"/>
      <c r="B46" s="28"/>
      <c r="C46" s="28"/>
      <c r="D46" s="28"/>
      <c r="E46" s="27"/>
      <c r="G46" s="10"/>
      <c r="H46" s="10"/>
      <c r="I46" s="10"/>
      <c r="J46" s="10"/>
      <c r="U46" s="180"/>
      <c r="V46" s="180"/>
      <c r="W46" s="182"/>
      <c r="X46" s="182">
        <f t="shared" si="10"/>
        <v>15</v>
      </c>
      <c r="Y46" s="65"/>
      <c r="Z46" s="179"/>
      <c r="AA46" s="179"/>
      <c r="AB46" s="179"/>
    </row>
    <row r="47" spans="1:28" ht="18.75" x14ac:dyDescent="0.25">
      <c r="A47" s="28"/>
      <c r="B47" s="120" t="s">
        <v>72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U47" s="180"/>
      <c r="V47" s="180"/>
      <c r="W47" s="182"/>
      <c r="X47" s="182">
        <f t="shared" si="10"/>
        <v>16</v>
      </c>
      <c r="Y47" s="65"/>
      <c r="Z47" s="179"/>
      <c r="AA47" s="179"/>
      <c r="AB47" s="179"/>
    </row>
    <row r="48" spans="1:28" ht="15.75" x14ac:dyDescent="0.25">
      <c r="A48" s="28"/>
      <c r="B48" s="28"/>
      <c r="C48" s="28"/>
      <c r="D48" s="28"/>
      <c r="E48" s="27"/>
      <c r="G48" s="10"/>
      <c r="H48" s="10"/>
      <c r="I48" s="10"/>
      <c r="J48" s="10"/>
      <c r="U48" s="179"/>
      <c r="V48" s="179"/>
      <c r="W48" s="65"/>
      <c r="X48" s="182">
        <f t="shared" ref="X34:X62" si="11">X47+1</f>
        <v>17</v>
      </c>
      <c r="Y48" s="65"/>
      <c r="Z48" s="179"/>
      <c r="AA48" s="179"/>
      <c r="AB48" s="179"/>
    </row>
    <row r="49" spans="1:28" ht="18" x14ac:dyDescent="0.25">
      <c r="A49" s="41" t="s">
        <v>52</v>
      </c>
      <c r="B49" s="42"/>
      <c r="C49" s="43"/>
      <c r="E49" s="176" t="s">
        <v>53</v>
      </c>
      <c r="F49" s="177"/>
      <c r="G49" s="177"/>
      <c r="H49" s="177"/>
      <c r="I49" s="177"/>
      <c r="J49" s="177"/>
      <c r="K49" s="177"/>
      <c r="L49" s="178"/>
      <c r="P49" t="s">
        <v>111</v>
      </c>
      <c r="U49" s="179"/>
      <c r="V49" s="179"/>
      <c r="W49" s="65"/>
      <c r="X49" s="182">
        <f t="shared" si="11"/>
        <v>18</v>
      </c>
      <c r="Y49" s="65"/>
      <c r="Z49" s="179"/>
      <c r="AA49" s="179"/>
      <c r="AB49" s="179"/>
    </row>
    <row r="50" spans="1:28" ht="15.75" x14ac:dyDescent="0.25">
      <c r="A50" s="44" t="s">
        <v>77</v>
      </c>
      <c r="B50" s="121">
        <f>IF(U52=1,R28,0)</f>
        <v>0</v>
      </c>
      <c r="C50" s="173"/>
      <c r="E50" s="48" t="s">
        <v>77</v>
      </c>
      <c r="F50" s="26"/>
      <c r="G50" s="121">
        <f>IF($U$52=2,R28,0)</f>
        <v>0</v>
      </c>
      <c r="H50" s="121"/>
      <c r="I50" s="26"/>
      <c r="J50" s="26"/>
      <c r="K50" s="26"/>
      <c r="L50" s="45"/>
      <c r="P50" t="s">
        <v>112</v>
      </c>
      <c r="U50" s="179"/>
      <c r="V50" s="179"/>
      <c r="W50" s="65"/>
      <c r="X50" s="182">
        <f t="shared" si="11"/>
        <v>19</v>
      </c>
      <c r="Y50" s="65"/>
      <c r="Z50" s="179"/>
      <c r="AA50" s="179"/>
      <c r="AB50" s="179"/>
    </row>
    <row r="51" spans="1:28" ht="15.75" x14ac:dyDescent="0.25">
      <c r="A51" s="44" t="s">
        <v>115</v>
      </c>
      <c r="B51" s="26"/>
      <c r="C51" s="45"/>
      <c r="E51" s="48" t="s">
        <v>31</v>
      </c>
      <c r="F51" s="29"/>
      <c r="G51" s="29"/>
      <c r="H51" s="29"/>
      <c r="I51" s="29"/>
      <c r="J51" s="26"/>
      <c r="K51" s="26"/>
      <c r="L51" s="45"/>
      <c r="P51" s="212" t="s">
        <v>113</v>
      </c>
      <c r="U51" s="179"/>
      <c r="V51" s="179"/>
      <c r="W51" s="65"/>
      <c r="X51" s="182">
        <f t="shared" si="11"/>
        <v>20</v>
      </c>
      <c r="Y51" s="65"/>
      <c r="Z51" s="179"/>
      <c r="AA51" s="179"/>
      <c r="AB51" s="179"/>
    </row>
    <row r="52" spans="1:28" ht="15.75" x14ac:dyDescent="0.25">
      <c r="A52" s="44" t="s">
        <v>28</v>
      </c>
      <c r="B52" s="26"/>
      <c r="C52" s="45"/>
      <c r="E52" s="48" t="s">
        <v>32</v>
      </c>
      <c r="F52" s="29" t="s">
        <v>34</v>
      </c>
      <c r="G52" s="26"/>
      <c r="H52" s="26"/>
      <c r="I52" s="26"/>
      <c r="J52" s="26"/>
      <c r="K52" s="26"/>
      <c r="L52" s="45"/>
      <c r="P52" s="212" t="s">
        <v>110</v>
      </c>
      <c r="U52">
        <v>2</v>
      </c>
      <c r="W52" s="65"/>
      <c r="X52" s="182">
        <f t="shared" si="11"/>
        <v>21</v>
      </c>
      <c r="Y52" s="65"/>
    </row>
    <row r="53" spans="1:28" ht="15.75" x14ac:dyDescent="0.25">
      <c r="A53" s="75" t="s">
        <v>29</v>
      </c>
      <c r="B53" s="26"/>
      <c r="C53" s="45"/>
      <c r="E53" s="48" t="s">
        <v>33</v>
      </c>
      <c r="F53" s="29" t="s">
        <v>42</v>
      </c>
      <c r="G53" s="29"/>
      <c r="H53" s="26"/>
      <c r="I53" s="26"/>
      <c r="J53" s="26"/>
      <c r="K53" s="26"/>
      <c r="L53" s="45"/>
      <c r="W53" s="65"/>
      <c r="X53" s="182">
        <f t="shared" si="11"/>
        <v>22</v>
      </c>
      <c r="Y53" s="65"/>
    </row>
    <row r="54" spans="1:28" ht="15.75" x14ac:dyDescent="0.25">
      <c r="A54" s="75" t="s">
        <v>103</v>
      </c>
      <c r="B54" s="26"/>
      <c r="C54" s="45"/>
      <c r="E54" s="48" t="s">
        <v>35</v>
      </c>
      <c r="F54" s="26"/>
      <c r="G54" s="29" t="s">
        <v>36</v>
      </c>
      <c r="H54" s="26"/>
      <c r="I54" s="26"/>
      <c r="J54" s="26"/>
      <c r="K54" s="26"/>
      <c r="L54" s="45"/>
      <c r="W54" s="65"/>
      <c r="X54" s="182">
        <f t="shared" si="11"/>
        <v>23</v>
      </c>
      <c r="Y54" s="65"/>
    </row>
    <row r="55" spans="1:28" ht="15.75" x14ac:dyDescent="0.25">
      <c r="A55" s="76" t="s">
        <v>30</v>
      </c>
      <c r="B55" s="40"/>
      <c r="C55" s="47"/>
      <c r="E55" s="46"/>
      <c r="F55" s="40"/>
      <c r="G55" s="40"/>
      <c r="H55" s="40"/>
      <c r="I55" s="40"/>
      <c r="J55" s="40"/>
      <c r="K55" s="40"/>
      <c r="L55" s="47"/>
      <c r="W55" s="65"/>
      <c r="X55" s="182">
        <f t="shared" si="11"/>
        <v>24</v>
      </c>
      <c r="Y55" s="65"/>
    </row>
    <row r="56" spans="1:28" ht="15.75" x14ac:dyDescent="0.25">
      <c r="W56" s="65"/>
      <c r="X56" s="182">
        <f t="shared" si="11"/>
        <v>25</v>
      </c>
      <c r="Y56" s="65"/>
    </row>
    <row r="57" spans="1:28" ht="20.25" customHeight="1" x14ac:dyDescent="0.25">
      <c r="A57" s="163" t="s">
        <v>54</v>
      </c>
      <c r="B57" s="164"/>
      <c r="C57" s="164"/>
      <c r="D57" s="77"/>
      <c r="E57" s="165" t="s">
        <v>78</v>
      </c>
      <c r="F57" s="165"/>
      <c r="G57" s="165"/>
      <c r="H57" s="165"/>
      <c r="I57" s="126" t="s">
        <v>79</v>
      </c>
      <c r="J57" s="127"/>
      <c r="K57" s="127"/>
      <c r="L57" s="127"/>
      <c r="M57" s="127"/>
      <c r="N57" s="127"/>
      <c r="O57" s="128"/>
      <c r="W57" s="65"/>
      <c r="X57" s="182">
        <f t="shared" si="11"/>
        <v>26</v>
      </c>
      <c r="Y57" s="65"/>
    </row>
    <row r="58" spans="1:28" ht="15.75" x14ac:dyDescent="0.25">
      <c r="A58" s="162" t="s">
        <v>45</v>
      </c>
      <c r="B58" s="107"/>
      <c r="C58" s="107"/>
      <c r="D58" s="107"/>
      <c r="E58" s="107"/>
      <c r="F58" s="107"/>
      <c r="G58" s="107"/>
      <c r="H58" s="107"/>
      <c r="I58" s="107" t="s">
        <v>46</v>
      </c>
      <c r="J58" s="107"/>
      <c r="K58" s="107"/>
      <c r="L58" s="107"/>
      <c r="M58" s="107"/>
      <c r="N58" s="107"/>
      <c r="O58" s="108"/>
      <c r="W58" s="65"/>
      <c r="X58" s="182">
        <f t="shared" si="11"/>
        <v>27</v>
      </c>
      <c r="Y58" s="65"/>
    </row>
    <row r="59" spans="1:28" ht="18" customHeight="1" x14ac:dyDescent="0.25">
      <c r="A59" s="49" t="s">
        <v>37</v>
      </c>
      <c r="B59" s="86">
        <f>B36</f>
        <v>0</v>
      </c>
      <c r="C59" s="86"/>
      <c r="D59" s="86"/>
      <c r="E59" s="86"/>
      <c r="F59" s="86"/>
      <c r="G59" s="86"/>
      <c r="H59" s="26"/>
      <c r="I59" s="122" t="s">
        <v>37</v>
      </c>
      <c r="J59" s="123"/>
      <c r="K59" s="123"/>
      <c r="L59" s="86" t="s">
        <v>62</v>
      </c>
      <c r="M59" s="86"/>
      <c r="N59" s="86"/>
      <c r="O59" s="94"/>
      <c r="W59" s="65"/>
      <c r="X59" s="182">
        <f t="shared" si="11"/>
        <v>28</v>
      </c>
      <c r="Y59" s="65"/>
    </row>
    <row r="60" spans="1:28" ht="18" customHeight="1" x14ac:dyDescent="0.25">
      <c r="A60" s="49" t="s">
        <v>38</v>
      </c>
      <c r="B60" s="92">
        <f>B38</f>
        <v>0</v>
      </c>
      <c r="C60" s="86"/>
      <c r="D60" s="86"/>
      <c r="E60" s="86"/>
      <c r="F60" s="86"/>
      <c r="G60" s="86"/>
      <c r="H60" s="26"/>
      <c r="I60" s="122" t="s">
        <v>38</v>
      </c>
      <c r="J60" s="123"/>
      <c r="K60" s="123"/>
      <c r="L60" s="86" t="s">
        <v>63</v>
      </c>
      <c r="M60" s="86"/>
      <c r="N60" s="86"/>
      <c r="O60" s="94"/>
      <c r="W60" s="65"/>
      <c r="X60" s="182">
        <f t="shared" si="11"/>
        <v>29</v>
      </c>
      <c r="Y60" s="65"/>
    </row>
    <row r="61" spans="1:28" ht="18" customHeight="1" x14ac:dyDescent="0.25">
      <c r="A61" s="49" t="s">
        <v>39</v>
      </c>
      <c r="B61" s="92">
        <f>B39</f>
        <v>0</v>
      </c>
      <c r="C61" s="86"/>
      <c r="D61" s="86"/>
      <c r="E61" s="86"/>
      <c r="F61" s="86"/>
      <c r="G61" s="86"/>
      <c r="H61" s="26"/>
      <c r="I61" s="122" t="s">
        <v>39</v>
      </c>
      <c r="J61" s="123"/>
      <c r="K61" s="123"/>
      <c r="L61" s="86" t="s">
        <v>103</v>
      </c>
      <c r="M61" s="86"/>
      <c r="N61" s="86"/>
      <c r="O61" s="94"/>
      <c r="W61" s="65"/>
      <c r="X61" s="182">
        <f t="shared" si="11"/>
        <v>30</v>
      </c>
      <c r="Y61" s="65"/>
    </row>
    <row r="62" spans="1:28" ht="18" customHeight="1" x14ac:dyDescent="0.25">
      <c r="A62" s="49"/>
      <c r="B62" s="92">
        <f>B40</f>
        <v>0</v>
      </c>
      <c r="C62" s="93"/>
      <c r="D62" s="93"/>
      <c r="E62" s="93"/>
      <c r="F62" s="93"/>
      <c r="G62" s="93"/>
      <c r="H62" s="26"/>
      <c r="I62" s="49"/>
      <c r="J62" s="67"/>
      <c r="K62" s="67"/>
      <c r="L62" s="61"/>
      <c r="M62" s="61"/>
      <c r="N62" s="61"/>
      <c r="O62" s="62"/>
      <c r="W62" s="65"/>
      <c r="X62" s="182">
        <f t="shared" si="11"/>
        <v>31</v>
      </c>
      <c r="Y62" s="65"/>
    </row>
    <row r="63" spans="1:28" ht="18" customHeight="1" x14ac:dyDescent="0.25">
      <c r="A63" s="49" t="s">
        <v>40</v>
      </c>
      <c r="B63" s="92">
        <f>B41</f>
        <v>0</v>
      </c>
      <c r="C63" s="86"/>
      <c r="D63" s="86"/>
      <c r="E63" s="86"/>
      <c r="F63" s="86"/>
      <c r="G63" s="86"/>
      <c r="H63" s="26"/>
      <c r="I63" s="122" t="s">
        <v>40</v>
      </c>
      <c r="J63" s="123"/>
      <c r="K63" s="123"/>
      <c r="L63" s="86">
        <v>34150</v>
      </c>
      <c r="M63" s="86"/>
      <c r="N63" s="86"/>
      <c r="O63" s="94"/>
      <c r="W63" s="65"/>
      <c r="X63" s="182"/>
      <c r="Y63" s="65"/>
    </row>
    <row r="64" spans="1:28" ht="18" customHeight="1" x14ac:dyDescent="0.25">
      <c r="A64" s="49" t="s">
        <v>41</v>
      </c>
      <c r="B64" s="86">
        <f>E41</f>
        <v>0</v>
      </c>
      <c r="C64" s="86"/>
      <c r="D64" s="86"/>
      <c r="E64" s="86"/>
      <c r="F64" s="86"/>
      <c r="G64" s="86"/>
      <c r="H64" s="26"/>
      <c r="I64" s="122" t="s">
        <v>41</v>
      </c>
      <c r="J64" s="123"/>
      <c r="K64" s="123"/>
      <c r="L64" s="86" t="s">
        <v>64</v>
      </c>
      <c r="M64" s="86"/>
      <c r="N64" s="86"/>
      <c r="O64" s="94"/>
      <c r="X64" s="183"/>
      <c r="Y64" s="35"/>
    </row>
    <row r="65" spans="1:25" ht="18" customHeight="1" x14ac:dyDescent="0.25">
      <c r="A65" s="49" t="s">
        <v>89</v>
      </c>
      <c r="B65" s="87"/>
      <c r="C65" s="87"/>
      <c r="D65" s="87"/>
      <c r="E65" s="87"/>
      <c r="F65" s="87"/>
      <c r="G65" s="87"/>
      <c r="H65" s="26"/>
      <c r="I65" s="122" t="s">
        <v>43</v>
      </c>
      <c r="J65" s="123"/>
      <c r="K65" s="123"/>
      <c r="L65" s="86" t="s">
        <v>76</v>
      </c>
      <c r="M65" s="86"/>
      <c r="N65" s="86"/>
      <c r="O65" s="94"/>
      <c r="W65" s="35"/>
      <c r="X65" s="183"/>
      <c r="Y65" s="35"/>
    </row>
    <row r="66" spans="1:25" ht="18" customHeight="1" x14ac:dyDescent="0.25">
      <c r="A66" s="49" t="s">
        <v>90</v>
      </c>
      <c r="B66" s="87"/>
      <c r="C66" s="87"/>
      <c r="D66" s="87"/>
      <c r="E66" s="87"/>
      <c r="F66" s="87"/>
      <c r="G66" s="87"/>
      <c r="H66" s="26"/>
      <c r="I66" s="122" t="s">
        <v>44</v>
      </c>
      <c r="J66" s="123"/>
      <c r="K66" s="123"/>
      <c r="L66" s="86" t="s">
        <v>65</v>
      </c>
      <c r="M66" s="86"/>
      <c r="N66" s="86"/>
      <c r="O66" s="94"/>
      <c r="W66" s="35"/>
      <c r="X66" s="183"/>
      <c r="Y66" s="35"/>
    </row>
    <row r="67" spans="1:25" ht="9" customHeight="1" x14ac:dyDescent="0.25">
      <c r="A67" s="46"/>
      <c r="B67" s="40"/>
      <c r="C67" s="40"/>
      <c r="D67" s="40"/>
      <c r="E67" s="40"/>
      <c r="F67" s="40"/>
      <c r="G67" s="40"/>
      <c r="H67" s="40"/>
      <c r="I67" s="46"/>
      <c r="J67" s="40"/>
      <c r="K67" s="40"/>
      <c r="L67" s="40"/>
      <c r="M67" s="40"/>
      <c r="N67" s="40"/>
      <c r="O67" s="47"/>
      <c r="X67" s="183"/>
    </row>
    <row r="68" spans="1:25" x14ac:dyDescent="0.25">
      <c r="A68" s="49" t="s">
        <v>61</v>
      </c>
      <c r="B68" s="26"/>
      <c r="C68" s="26" t="s">
        <v>55</v>
      </c>
      <c r="D68" s="26"/>
      <c r="E68" s="26"/>
      <c r="F68" s="26"/>
      <c r="G68" s="26" t="s">
        <v>56</v>
      </c>
      <c r="H68" s="26"/>
      <c r="I68" s="26"/>
      <c r="J68" s="125"/>
      <c r="K68" s="125"/>
      <c r="L68" s="125"/>
      <c r="M68" s="124"/>
      <c r="N68" s="124"/>
      <c r="O68" s="45"/>
      <c r="X68" s="183"/>
    </row>
    <row r="69" spans="1:25" x14ac:dyDescent="0.25">
      <c r="A69" s="50" t="s">
        <v>57</v>
      </c>
      <c r="B69" s="121">
        <f>IF($U$52=3,R28,0)</f>
        <v>0</v>
      </c>
      <c r="C69" s="121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5"/>
      <c r="X69" s="183"/>
    </row>
    <row r="70" spans="1:25" x14ac:dyDescent="0.25">
      <c r="A70" s="49" t="s">
        <v>91</v>
      </c>
      <c r="B70" s="36" t="s">
        <v>58</v>
      </c>
      <c r="C70" s="37"/>
      <c r="D70" s="36" t="s">
        <v>59</v>
      </c>
      <c r="E70" s="37"/>
      <c r="F70" s="36" t="s">
        <v>60</v>
      </c>
      <c r="G70" s="37"/>
      <c r="H70" s="26"/>
      <c r="I70" s="26" t="s">
        <v>66</v>
      </c>
      <c r="J70" s="26"/>
      <c r="K70" s="26"/>
      <c r="L70" s="26"/>
      <c r="M70" s="26"/>
      <c r="N70" s="26"/>
      <c r="O70" s="45"/>
      <c r="X70" s="183"/>
    </row>
    <row r="71" spans="1:25" x14ac:dyDescent="0.25">
      <c r="A71" s="46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7"/>
      <c r="X71" s="183"/>
    </row>
    <row r="72" spans="1:25" ht="15.75" thickBot="1" x14ac:dyDescent="0.3">
      <c r="X72" s="183"/>
    </row>
    <row r="73" spans="1:25" x14ac:dyDescent="0.25">
      <c r="A73" s="33" t="s">
        <v>92</v>
      </c>
      <c r="B73" s="116"/>
      <c r="C73" s="116"/>
      <c r="D73" s="116"/>
      <c r="E73" s="116"/>
      <c r="F73" s="33" t="s">
        <v>93</v>
      </c>
      <c r="G73" s="118">
        <f ca="1">TODAY()</f>
        <v>44040</v>
      </c>
      <c r="H73" s="118"/>
      <c r="I73" s="118"/>
      <c r="L73" s="51" t="s">
        <v>68</v>
      </c>
      <c r="M73" s="52"/>
      <c r="N73" s="52"/>
      <c r="O73" s="52"/>
      <c r="P73" s="52"/>
      <c r="Q73" s="53"/>
      <c r="X73" s="183"/>
    </row>
    <row r="74" spans="1:25" x14ac:dyDescent="0.25">
      <c r="L74" s="54"/>
      <c r="M74" s="37"/>
      <c r="N74" s="37"/>
      <c r="O74" s="37"/>
      <c r="P74" s="37"/>
      <c r="Q74" s="55"/>
      <c r="X74" s="183"/>
    </row>
    <row r="75" spans="1:25" x14ac:dyDescent="0.25">
      <c r="A75" s="33" t="s">
        <v>67</v>
      </c>
      <c r="B75" s="117">
        <f>B60</f>
        <v>0</v>
      </c>
      <c r="C75" s="116"/>
      <c r="D75" s="116"/>
      <c r="E75" s="116"/>
      <c r="F75" s="116"/>
      <c r="L75" s="54"/>
      <c r="M75" s="37"/>
      <c r="N75" s="37"/>
      <c r="O75" s="37"/>
      <c r="P75" s="37"/>
      <c r="Q75" s="55"/>
      <c r="X75" s="183"/>
    </row>
    <row r="76" spans="1:25" x14ac:dyDescent="0.25">
      <c r="L76" s="54"/>
      <c r="M76" s="37"/>
      <c r="N76" s="37"/>
      <c r="O76" s="37"/>
      <c r="P76" s="37"/>
      <c r="Q76" s="55"/>
      <c r="X76" s="183"/>
    </row>
    <row r="77" spans="1:25" x14ac:dyDescent="0.25">
      <c r="B77" t="s">
        <v>69</v>
      </c>
      <c r="L77" s="54"/>
      <c r="M77" s="37"/>
      <c r="N77" s="37"/>
      <c r="O77" s="37"/>
      <c r="P77" s="37"/>
      <c r="Q77" s="55"/>
      <c r="X77" s="183"/>
    </row>
    <row r="78" spans="1:25" ht="15.75" thickBot="1" x14ac:dyDescent="0.3">
      <c r="B78" t="s">
        <v>96</v>
      </c>
      <c r="L78" s="56"/>
      <c r="M78" s="57"/>
      <c r="N78" s="57"/>
      <c r="O78" s="57"/>
      <c r="P78" s="57"/>
      <c r="Q78" s="58"/>
    </row>
  </sheetData>
  <sheetProtection selectLockedCells="1"/>
  <mergeCells count="126">
    <mergeCell ref="R4:R5"/>
    <mergeCell ref="R7:R8"/>
    <mergeCell ref="R9:R10"/>
    <mergeCell ref="R11:R12"/>
    <mergeCell ref="R13:R14"/>
    <mergeCell ref="R15:R16"/>
    <mergeCell ref="R17:R18"/>
    <mergeCell ref="R19:R20"/>
    <mergeCell ref="R21:R22"/>
    <mergeCell ref="A58:H58"/>
    <mergeCell ref="A57:C57"/>
    <mergeCell ref="E57:H57"/>
    <mergeCell ref="F37:G37"/>
    <mergeCell ref="M42:Q42"/>
    <mergeCell ref="M43:Q45"/>
    <mergeCell ref="K41:L41"/>
    <mergeCell ref="K37:L37"/>
    <mergeCell ref="B50:C50"/>
    <mergeCell ref="G50:H50"/>
    <mergeCell ref="B45:I45"/>
    <mergeCell ref="E49:L49"/>
    <mergeCell ref="B38:I38"/>
    <mergeCell ref="K39:L39"/>
    <mergeCell ref="B39:I39"/>
    <mergeCell ref="B40:I40"/>
    <mergeCell ref="B41:C41"/>
    <mergeCell ref="E41:I41"/>
    <mergeCell ref="B42:I42"/>
    <mergeCell ref="K36:L36"/>
    <mergeCell ref="Q19:Q20"/>
    <mergeCell ref="Q21:Q22"/>
    <mergeCell ref="Q17:Q18"/>
    <mergeCell ref="P17:P18"/>
    <mergeCell ref="A19:A20"/>
    <mergeCell ref="A21:A22"/>
    <mergeCell ref="G22:H22"/>
    <mergeCell ref="E22:F22"/>
    <mergeCell ref="E21:H21"/>
    <mergeCell ref="P19:P20"/>
    <mergeCell ref="P21:P22"/>
    <mergeCell ref="M17:N18"/>
    <mergeCell ref="B19:B20"/>
    <mergeCell ref="B36:I36"/>
    <mergeCell ref="A17:A18"/>
    <mergeCell ref="O26:O28"/>
    <mergeCell ref="M21:N22"/>
    <mergeCell ref="Q15:Q16"/>
    <mergeCell ref="A4:A5"/>
    <mergeCell ref="B9:B10"/>
    <mergeCell ref="Q4:Q5"/>
    <mergeCell ref="Q9:Q10"/>
    <mergeCell ref="Q11:Q12"/>
    <mergeCell ref="P7:P8"/>
    <mergeCell ref="Q7:Q8"/>
    <mergeCell ref="O4:O5"/>
    <mergeCell ref="O9:O10"/>
    <mergeCell ref="O11:O12"/>
    <mergeCell ref="M4:N4"/>
    <mergeCell ref="M5:N5"/>
    <mergeCell ref="P4:P5"/>
    <mergeCell ref="P9:P10"/>
    <mergeCell ref="P11:P12"/>
    <mergeCell ref="A7:A8"/>
    <mergeCell ref="A9:A10"/>
    <mergeCell ref="A11:A12"/>
    <mergeCell ref="A13:A14"/>
    <mergeCell ref="A15:A16"/>
    <mergeCell ref="P13:P14"/>
    <mergeCell ref="A1:P1"/>
    <mergeCell ref="C4:D4"/>
    <mergeCell ref="C5:D5"/>
    <mergeCell ref="E4:F4"/>
    <mergeCell ref="E5:F5"/>
    <mergeCell ref="G4:H4"/>
    <mergeCell ref="K4:L4"/>
    <mergeCell ref="G5:H5"/>
    <mergeCell ref="I4:J4"/>
    <mergeCell ref="K5:L5"/>
    <mergeCell ref="B73:E73"/>
    <mergeCell ref="B75:F75"/>
    <mergeCell ref="G73:I73"/>
    <mergeCell ref="B33:P33"/>
    <mergeCell ref="B47:P47"/>
    <mergeCell ref="B69:C69"/>
    <mergeCell ref="I59:K59"/>
    <mergeCell ref="I60:K60"/>
    <mergeCell ref="I61:K61"/>
    <mergeCell ref="I63:K63"/>
    <mergeCell ref="I64:K64"/>
    <mergeCell ref="I65:K65"/>
    <mergeCell ref="I66:K66"/>
    <mergeCell ref="L64:O64"/>
    <mergeCell ref="L65:O65"/>
    <mergeCell ref="L66:O66"/>
    <mergeCell ref="M68:N68"/>
    <mergeCell ref="J68:L68"/>
    <mergeCell ref="L63:O63"/>
    <mergeCell ref="B59:G59"/>
    <mergeCell ref="B60:G60"/>
    <mergeCell ref="B61:G61"/>
    <mergeCell ref="B63:G63"/>
    <mergeCell ref="I57:O57"/>
    <mergeCell ref="B64:G64"/>
    <mergeCell ref="B65:G65"/>
    <mergeCell ref="B66:G66"/>
    <mergeCell ref="B27:L27"/>
    <mergeCell ref="F2:M2"/>
    <mergeCell ref="K35:Q35"/>
    <mergeCell ref="B62:G62"/>
    <mergeCell ref="L59:O59"/>
    <mergeCell ref="L60:O60"/>
    <mergeCell ref="L61:O61"/>
    <mergeCell ref="K42:L42"/>
    <mergeCell ref="K43:L43"/>
    <mergeCell ref="B11:B12"/>
    <mergeCell ref="B4:B5"/>
    <mergeCell ref="I5:J5"/>
    <mergeCell ref="I22:J22"/>
    <mergeCell ref="O19:O20"/>
    <mergeCell ref="O21:O22"/>
    <mergeCell ref="I58:O58"/>
    <mergeCell ref="B43:I43"/>
    <mergeCell ref="B44:F44"/>
    <mergeCell ref="H44:I44"/>
    <mergeCell ref="Q13:Q14"/>
    <mergeCell ref="P15:P16"/>
  </mergeCells>
  <dataValidations count="1">
    <dataValidation type="whole" errorStyle="information" allowBlank="1" showInputMessage="1" showErrorMessage="1" errorTitle="Qté 1 maxi" error="Maximum un carton" promptTitle="Quantité maximum" prompt=" 1" sqref="O21:O22">
      <formula1>0</formula1>
      <formula2>1</formula2>
    </dataValidation>
  </dataValidations>
  <pageMargins left="0.31496062992125984" right="0.31496062992125984" top="0.35433070866141736" bottom="0.35433070866141736" header="0" footer="0"/>
  <pageSetup paperSize="9" scale="64" fitToHeight="0" orientation="landscape" r:id="rId1"/>
  <rowBreaks count="1" manualBreakCount="1">
    <brk id="2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</xdr:col>
                    <xdr:colOff>333375</xdr:colOff>
                    <xdr:row>66</xdr:row>
                    <xdr:rowOff>180975</xdr:rowOff>
                  </from>
                  <to>
                    <xdr:col>1</xdr:col>
                    <xdr:colOff>657225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</xdr:col>
                    <xdr:colOff>352425</xdr:colOff>
                    <xdr:row>66</xdr:row>
                    <xdr:rowOff>161925</xdr:rowOff>
                  </from>
                  <to>
                    <xdr:col>6</xdr:col>
                    <xdr:colOff>133350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locked="0" defaultSize="0" autoLine="0" autoPict="0">
                <anchor moveWithCells="1">
                  <from>
                    <xdr:col>4</xdr:col>
                    <xdr:colOff>19050</xdr:colOff>
                    <xdr:row>69</xdr:row>
                    <xdr:rowOff>0</xdr:rowOff>
                  </from>
                  <to>
                    <xdr:col>4</xdr:col>
                    <xdr:colOff>638175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Drop Down 9">
              <controlPr locked="0" defaultSize="0" autoLine="0" autoPict="0">
                <anchor moveWithCells="1">
                  <from>
                    <xdr:col>6</xdr:col>
                    <xdr:colOff>9525</xdr:colOff>
                    <xdr:row>69</xdr:row>
                    <xdr:rowOff>0</xdr:rowOff>
                  </from>
                  <to>
                    <xdr:col>7</xdr:col>
                    <xdr:colOff>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Drop Down 10">
              <controlPr locked="0" defaultSize="0" autoLine="0" autoPict="0">
                <anchor moveWithCells="1">
                  <from>
                    <xdr:col>2</xdr:col>
                    <xdr:colOff>19050</xdr:colOff>
                    <xdr:row>69</xdr:row>
                    <xdr:rowOff>0</xdr:rowOff>
                  </from>
                  <to>
                    <xdr:col>2</xdr:col>
                    <xdr:colOff>628650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Option Button 20">
              <controlPr defaultSize="0" autoFill="0" autoLine="0" autoPict="0">
                <anchor moveWithCells="1">
                  <from>
                    <xdr:col>0</xdr:col>
                    <xdr:colOff>38100</xdr:colOff>
                    <xdr:row>48</xdr:row>
                    <xdr:rowOff>0</xdr:rowOff>
                  </from>
                  <to>
                    <xdr:col>0</xdr:col>
                    <xdr:colOff>1495425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Option Button 23">
              <controlPr defaultSize="0" autoFill="0" autoLine="0" autoPict="0">
                <anchor moveWithCells="1">
                  <from>
                    <xdr:col>4</xdr:col>
                    <xdr:colOff>47625</xdr:colOff>
                    <xdr:row>47</xdr:row>
                    <xdr:rowOff>171450</xdr:rowOff>
                  </from>
                  <to>
                    <xdr:col>5</xdr:col>
                    <xdr:colOff>561975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Option Button 24">
              <controlPr defaultSize="0" autoFill="0" autoLine="0" autoPict="0">
                <anchor moveWithCells="1">
                  <from>
                    <xdr:col>0</xdr:col>
                    <xdr:colOff>38100</xdr:colOff>
                    <xdr:row>55</xdr:row>
                    <xdr:rowOff>161925</xdr:rowOff>
                  </from>
                  <to>
                    <xdr:col>0</xdr:col>
                    <xdr:colOff>1114425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1</xdr:col>
                    <xdr:colOff>600075</xdr:colOff>
                    <xdr:row>36</xdr:row>
                    <xdr:rowOff>0</xdr:rowOff>
                  </from>
                  <to>
                    <xdr:col>2</xdr:col>
                    <xdr:colOff>533400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3</xdr:col>
                    <xdr:colOff>419100</xdr:colOff>
                    <xdr:row>35</xdr:row>
                    <xdr:rowOff>219075</xdr:rowOff>
                  </from>
                  <to>
                    <xdr:col>4</xdr:col>
                    <xdr:colOff>342900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6</xdr:col>
                    <xdr:colOff>66675</xdr:colOff>
                    <xdr:row>35</xdr:row>
                    <xdr:rowOff>219075</xdr:rowOff>
                  </from>
                  <to>
                    <xdr:col>6</xdr:col>
                    <xdr:colOff>371475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8</xdr:col>
                    <xdr:colOff>66675</xdr:colOff>
                    <xdr:row>36</xdr:row>
                    <xdr:rowOff>0</xdr:rowOff>
                  </from>
                  <to>
                    <xdr:col>8</xdr:col>
                    <xdr:colOff>447675</xdr:colOff>
                    <xdr:row>36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DE HARO</dc:creator>
  <cp:lastModifiedBy>Domaine l'Aiguelière</cp:lastModifiedBy>
  <cp:lastPrinted>2020-07-28T08:47:08Z</cp:lastPrinted>
  <dcterms:created xsi:type="dcterms:W3CDTF">2020-07-06T17:34:35Z</dcterms:created>
  <dcterms:modified xsi:type="dcterms:W3CDTF">2020-07-28T12:39:51Z</dcterms:modified>
</cp:coreProperties>
</file>